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rive\Egitim\2017 Eğitim Notları\1. Bölüm_TBDY\Baris Erkus\Excel\"/>
    </mc:Choice>
  </mc:AlternateContent>
  <bookViews>
    <workbookView xWindow="0" yWindow="0" windowWidth="15360" windowHeight="8430" activeTab="4"/>
  </bookViews>
  <sheets>
    <sheet name="Matrislerin Tanıtılması" sheetId="1" r:id="rId1"/>
    <sheet name="Baz Vektörleri" sheetId="2" r:id="rId2"/>
    <sheet name="2a. Standart Özdeğer Problemi" sheetId="5" r:id="rId3"/>
    <sheet name="2b. Standart Özdeğer Problemi" sheetId="6" r:id="rId4"/>
    <sheet name="3. Genelleştirilmiş Özdeğer P." sheetId="3" r:id="rId5"/>
  </sheets>
  <definedNames>
    <definedName name="Amatrisi">'Matrislerin Tanıtılması'!$C$6:$E$11</definedName>
    <definedName name="Bmatrisi">'Matrislerin Tanıtılması'!$H$7:$K$9</definedName>
    <definedName name="Cmatrisi">'Matrislerin Tanıtılması'!$N$5:$Q$10</definedName>
    <definedName name="Dmatrisi">'Matrislerin Tanıtılması'!$N$15:$P$18</definedName>
    <definedName name="Fmatrisi">'Matrislerin Tanıtılması'!$C$15:$E$17</definedName>
    <definedName name="v_1">'Baz Vektörleri'!$D$3:$D$4</definedName>
    <definedName name="v_2">'Baz Vektörleri'!$G$3:$G$4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8" i="3" l="1" a="1"/>
  <c r="J138" i="3" s="1"/>
  <c r="G138" i="3" a="1"/>
  <c r="G138" i="3" s="1"/>
  <c r="D138" i="3" a="1"/>
  <c r="D138" i="3" s="1"/>
  <c r="J136" i="3" a="1"/>
  <c r="J136" i="3" s="1"/>
  <c r="G136" i="3" a="1"/>
  <c r="G136" i="3" s="1"/>
  <c r="D136" i="3" a="1"/>
  <c r="D136" i="3" s="1"/>
  <c r="K132" i="6" l="1" a="1"/>
  <c r="L134" i="6" s="1"/>
  <c r="M129" i="6"/>
  <c r="L128" i="6"/>
  <c r="K127" i="6"/>
  <c r="K88" i="6" a="1"/>
  <c r="M90" i="6" s="1"/>
  <c r="M85" i="6"/>
  <c r="L84" i="6"/>
  <c r="K83" i="6"/>
  <c r="P51" i="6"/>
  <c r="J51" i="6"/>
  <c r="D51" i="6"/>
  <c r="P48" i="6"/>
  <c r="J48" i="6"/>
  <c r="D48" i="6"/>
  <c r="P23" i="6" a="1"/>
  <c r="Q24" i="6" s="1"/>
  <c r="J23" i="6" a="1"/>
  <c r="L23" i="6" s="1"/>
  <c r="D23" i="6" a="1"/>
  <c r="D23" i="6" s="1"/>
  <c r="I6" i="6" a="1"/>
  <c r="I6" i="6" s="1"/>
  <c r="K136" i="5" a="1"/>
  <c r="L138" i="5" s="1"/>
  <c r="M133" i="5"/>
  <c r="L132" i="5"/>
  <c r="K131" i="5"/>
  <c r="M85" i="5"/>
  <c r="L84" i="5"/>
  <c r="K83" i="5"/>
  <c r="P51" i="5"/>
  <c r="J51" i="5"/>
  <c r="D51" i="5"/>
  <c r="P48" i="5"/>
  <c r="J48" i="5"/>
  <c r="D48" i="5"/>
  <c r="G46" i="2" a="1"/>
  <c r="G46" i="2" s="1"/>
  <c r="G45" i="2" s="1"/>
  <c r="F46" i="2" a="1"/>
  <c r="F46" i="2" s="1"/>
  <c r="F45" i="2" s="1"/>
  <c r="E46" i="2" a="1"/>
  <c r="E46" i="2" s="1"/>
  <c r="E45" i="2" s="1"/>
  <c r="D46" i="2" a="1"/>
  <c r="D46" i="2" s="1"/>
  <c r="D45" i="2" s="1"/>
  <c r="L38" i="2" a="1"/>
  <c r="O40" i="2" s="1"/>
  <c r="L23" i="2" a="1"/>
  <c r="L23" i="2" s="1"/>
  <c r="L30" i="2" s="1"/>
  <c r="L31" i="2" s="1"/>
  <c r="E31" i="2" a="1"/>
  <c r="E31" i="2" s="1"/>
  <c r="E30" i="2" s="1"/>
  <c r="F31" i="2" a="1"/>
  <c r="F31" i="2" s="1"/>
  <c r="F30" i="2" s="1"/>
  <c r="G31" i="2" a="1"/>
  <c r="G31" i="2" s="1"/>
  <c r="G30" i="2" s="1"/>
  <c r="D31" i="2" a="1"/>
  <c r="D31" i="2" s="1"/>
  <c r="D30" i="2" s="1"/>
  <c r="M138" i="5" l="1"/>
  <c r="K132" i="6"/>
  <c r="M132" i="6"/>
  <c r="K133" i="6"/>
  <c r="M133" i="6"/>
  <c r="M134" i="6"/>
  <c r="L132" i="6"/>
  <c r="L133" i="6"/>
  <c r="K134" i="6"/>
  <c r="E23" i="6"/>
  <c r="F23" i="6"/>
  <c r="J24" i="6"/>
  <c r="K24" i="6"/>
  <c r="L88" i="6"/>
  <c r="R24" i="6"/>
  <c r="K88" i="6"/>
  <c r="E24" i="6"/>
  <c r="J25" i="6"/>
  <c r="R25" i="6"/>
  <c r="M88" i="6"/>
  <c r="K89" i="6"/>
  <c r="D24" i="6"/>
  <c r="L24" i="6"/>
  <c r="Q25" i="6"/>
  <c r="F24" i="6"/>
  <c r="K25" i="6"/>
  <c r="D25" i="6"/>
  <c r="L25" i="6"/>
  <c r="L89" i="6"/>
  <c r="E25" i="6"/>
  <c r="M89" i="6"/>
  <c r="F25" i="6"/>
  <c r="P23" i="6"/>
  <c r="K90" i="6"/>
  <c r="L90" i="6"/>
  <c r="Q23" i="6"/>
  <c r="J23" i="6"/>
  <c r="R23" i="6"/>
  <c r="P25" i="6"/>
  <c r="K23" i="6"/>
  <c r="P24" i="6"/>
  <c r="K136" i="5"/>
  <c r="L136" i="5"/>
  <c r="M136" i="5"/>
  <c r="K137" i="5"/>
  <c r="L137" i="5"/>
  <c r="M137" i="5"/>
  <c r="K138" i="5"/>
  <c r="K88" i="5" a="1"/>
  <c r="D54" i="2" a="1"/>
  <c r="D54" i="2" s="1"/>
  <c r="G54" i="2" a="1"/>
  <c r="G56" i="2" s="1"/>
  <c r="F54" i="2" a="1"/>
  <c r="F54" i="2" s="1"/>
  <c r="E54" i="2" a="1"/>
  <c r="E54" i="2" s="1"/>
  <c r="O39" i="2"/>
  <c r="L38" i="2"/>
  <c r="L45" i="2" s="1"/>
  <c r="L46" i="2" s="1"/>
  <c r="L41" i="2"/>
  <c r="M38" i="2"/>
  <c r="N38" i="2"/>
  <c r="O41" i="2"/>
  <c r="O45" i="2" s="1"/>
  <c r="O46" i="2" s="1"/>
  <c r="L39" i="2"/>
  <c r="M39" i="2"/>
  <c r="M45" i="2" s="1"/>
  <c r="M46" i="2" s="1"/>
  <c r="M40" i="2"/>
  <c r="M41" i="2"/>
  <c r="N41" i="2"/>
  <c r="O38" i="2"/>
  <c r="N39" i="2"/>
  <c r="L40" i="2"/>
  <c r="N40" i="2"/>
  <c r="N45" i="2" s="1"/>
  <c r="N46" i="2" s="1"/>
  <c r="M25" i="2"/>
  <c r="M24" i="2"/>
  <c r="M30" i="2" s="1"/>
  <c r="M31" i="2" s="1"/>
  <c r="L24" i="2"/>
  <c r="O26" i="2"/>
  <c r="O30" i="2" s="1"/>
  <c r="O31" i="2" s="1"/>
  <c r="O23" i="2"/>
  <c r="O25" i="2"/>
  <c r="O24" i="2"/>
  <c r="N26" i="2"/>
  <c r="N23" i="2"/>
  <c r="N25" i="2"/>
  <c r="N30" i="2" s="1"/>
  <c r="N31" i="2" s="1"/>
  <c r="L25" i="2"/>
  <c r="M26" i="2"/>
  <c r="M23" i="2"/>
  <c r="N24" i="2"/>
  <c r="L26" i="2"/>
  <c r="D56" i="2" l="1"/>
  <c r="F56" i="2"/>
  <c r="E55" i="2"/>
  <c r="D57" i="2"/>
  <c r="G57" i="2"/>
  <c r="E56" i="2"/>
  <c r="E57" i="2"/>
  <c r="D55" i="2"/>
  <c r="D66" i="2" s="1" a="1"/>
  <c r="F55" i="2"/>
  <c r="J38" i="6" a="1"/>
  <c r="J34" i="6" a="1"/>
  <c r="P34" i="6" a="1"/>
  <c r="Q35" i="6" s="1"/>
  <c r="J28" i="6"/>
  <c r="K28" i="6" s="1"/>
  <c r="J39" i="6"/>
  <c r="J38" i="6"/>
  <c r="K35" i="6"/>
  <c r="J35" i="6"/>
  <c r="K34" i="6"/>
  <c r="J34" i="6"/>
  <c r="P35" i="6"/>
  <c r="Q34" i="6"/>
  <c r="D34" i="6" a="1"/>
  <c r="P38" i="6" a="1"/>
  <c r="P28" i="6"/>
  <c r="Q28" i="6" s="1"/>
  <c r="D38" i="6" a="1"/>
  <c r="D28" i="6"/>
  <c r="E28" i="6" s="1"/>
  <c r="L88" i="5"/>
  <c r="K88" i="5"/>
  <c r="L90" i="5"/>
  <c r="M90" i="5"/>
  <c r="K90" i="5"/>
  <c r="M89" i="5"/>
  <c r="L89" i="5"/>
  <c r="M88" i="5"/>
  <c r="K89" i="5"/>
  <c r="D23" i="5" a="1"/>
  <c r="P23" i="5" a="1"/>
  <c r="I6" i="5" a="1"/>
  <c r="I6" i="5" s="1"/>
  <c r="J23" i="5" a="1"/>
  <c r="F62" i="2" a="1"/>
  <c r="F62" i="2" s="1"/>
  <c r="F61" i="2" s="1"/>
  <c r="F57" i="2"/>
  <c r="G54" i="2"/>
  <c r="L66" i="2" s="1" a="1"/>
  <c r="G55" i="2"/>
  <c r="E62" i="2" a="1"/>
  <c r="E62" i="2" s="1"/>
  <c r="E61" i="2" s="1"/>
  <c r="G62" i="2" a="1"/>
  <c r="G62" i="2" s="1"/>
  <c r="G61" i="2" s="1"/>
  <c r="K77" i="3"/>
  <c r="J76" i="3"/>
  <c r="I75" i="3"/>
  <c r="K116" i="3"/>
  <c r="J115" i="3"/>
  <c r="I114" i="3"/>
  <c r="I162" i="3"/>
  <c r="J163" i="3"/>
  <c r="K164" i="3"/>
  <c r="P59" i="3"/>
  <c r="P56" i="3"/>
  <c r="J59" i="3"/>
  <c r="J56" i="3"/>
  <c r="D59" i="3"/>
  <c r="D56" i="3"/>
  <c r="D16" i="3" a="1"/>
  <c r="E17" i="3" s="1"/>
  <c r="J3" i="2" a="1"/>
  <c r="J4" i="2" s="1"/>
  <c r="J6" i="2" a="1"/>
  <c r="C34" i="1" a="1"/>
  <c r="C34" i="1" s="1"/>
  <c r="H15" i="1" a="1"/>
  <c r="H16" i="1" s="1"/>
  <c r="N15" i="1" a="1"/>
  <c r="N16" i="1" s="1"/>
  <c r="N5" i="1" a="1"/>
  <c r="O5" i="1" s="1"/>
  <c r="D66" i="2" l="1"/>
  <c r="F67" i="2"/>
  <c r="F66" i="2"/>
  <c r="G67" i="2"/>
  <c r="E67" i="2"/>
  <c r="E69" i="2"/>
  <c r="E66" i="2"/>
  <c r="E68" i="2"/>
  <c r="D67" i="2"/>
  <c r="G68" i="2"/>
  <c r="D68" i="2"/>
  <c r="G66" i="2"/>
  <c r="F68" i="2"/>
  <c r="D69" i="2"/>
  <c r="G69" i="2"/>
  <c r="F69" i="2"/>
  <c r="L66" i="2"/>
  <c r="L68" i="2"/>
  <c r="O68" i="2"/>
  <c r="O67" i="2"/>
  <c r="N68" i="2"/>
  <c r="N69" i="2"/>
  <c r="M68" i="2"/>
  <c r="L69" i="2"/>
  <c r="N66" i="2"/>
  <c r="O66" i="2"/>
  <c r="N67" i="2"/>
  <c r="M69" i="2"/>
  <c r="M67" i="2"/>
  <c r="L67" i="2"/>
  <c r="O69" i="2"/>
  <c r="M66" i="2"/>
  <c r="J43" i="6" a="1"/>
  <c r="P34" i="6"/>
  <c r="E34" i="6"/>
  <c r="D34" i="6"/>
  <c r="D35" i="6"/>
  <c r="E35" i="6"/>
  <c r="P43" i="6" a="1"/>
  <c r="P39" i="6"/>
  <c r="P38" i="6"/>
  <c r="J44" i="6"/>
  <c r="J49" i="6" s="1"/>
  <c r="J43" i="6"/>
  <c r="D38" i="6"/>
  <c r="D39" i="6"/>
  <c r="E25" i="5"/>
  <c r="F24" i="5"/>
  <c r="F25" i="5"/>
  <c r="D25" i="5"/>
  <c r="E24" i="5"/>
  <c r="E23" i="5"/>
  <c r="D24" i="5"/>
  <c r="D38" i="5" s="1" a="1"/>
  <c r="D23" i="5"/>
  <c r="F23" i="5"/>
  <c r="R23" i="5"/>
  <c r="Q23" i="5"/>
  <c r="P23" i="5"/>
  <c r="P24" i="5"/>
  <c r="R24" i="5"/>
  <c r="R25" i="5"/>
  <c r="Q25" i="5"/>
  <c r="P25" i="5"/>
  <c r="Q24" i="5"/>
  <c r="J23" i="5"/>
  <c r="K25" i="5"/>
  <c r="L25" i="5"/>
  <c r="J25" i="5"/>
  <c r="L24" i="5"/>
  <c r="L23" i="5"/>
  <c r="K24" i="5"/>
  <c r="K23" i="5"/>
  <c r="J24" i="5"/>
  <c r="F18" i="3"/>
  <c r="D18" i="3"/>
  <c r="F17" i="3"/>
  <c r="D17" i="3"/>
  <c r="F16" i="3"/>
  <c r="E16" i="3"/>
  <c r="D16" i="3"/>
  <c r="E18" i="3"/>
  <c r="J3" i="2"/>
  <c r="J7" i="2"/>
  <c r="E36" i="1"/>
  <c r="D36" i="1"/>
  <c r="C36" i="1"/>
  <c r="E35" i="1"/>
  <c r="D35" i="1"/>
  <c r="C35" i="1"/>
  <c r="E34" i="1"/>
  <c r="D34" i="1"/>
  <c r="J15" i="1"/>
  <c r="I15" i="1"/>
  <c r="H15" i="1"/>
  <c r="J17" i="1"/>
  <c r="I17" i="1"/>
  <c r="H17" i="1"/>
  <c r="J16" i="1"/>
  <c r="I16" i="1"/>
  <c r="P16" i="1"/>
  <c r="P15" i="1"/>
  <c r="O15" i="1"/>
  <c r="N15" i="1"/>
  <c r="P18" i="1"/>
  <c r="O18" i="1"/>
  <c r="N18" i="1"/>
  <c r="P17" i="1"/>
  <c r="O17" i="1"/>
  <c r="N17" i="1"/>
  <c r="O16" i="1"/>
  <c r="N8" i="1"/>
  <c r="Q10" i="1"/>
  <c r="Q7" i="1"/>
  <c r="P10" i="1"/>
  <c r="O7" i="1"/>
  <c r="N10" i="1"/>
  <c r="Q6" i="1"/>
  <c r="N6" i="1"/>
  <c r="N5" i="1"/>
  <c r="P6" i="1"/>
  <c r="P7" i="1"/>
  <c r="O10" i="1"/>
  <c r="N7" i="1"/>
  <c r="Q9" i="1"/>
  <c r="P9" i="1"/>
  <c r="O9" i="1"/>
  <c r="O6" i="1"/>
  <c r="N9" i="1"/>
  <c r="Q8" i="1"/>
  <c r="Q5" i="1"/>
  <c r="P8" i="1"/>
  <c r="P5" i="1"/>
  <c r="O8" i="1"/>
  <c r="K42" i="6" l="1" a="1"/>
  <c r="K42" i="6" s="1"/>
  <c r="G96" i="6" s="1" a="1"/>
  <c r="J50" i="6"/>
  <c r="E57" i="6" a="1"/>
  <c r="P43" i="6"/>
  <c r="P44" i="6"/>
  <c r="P49" i="6" s="1"/>
  <c r="D43" i="6" a="1"/>
  <c r="J38" i="5" a="1"/>
  <c r="J39" i="5" s="1"/>
  <c r="J34" i="5" a="1"/>
  <c r="K35" i="5" s="1"/>
  <c r="P38" i="5" a="1"/>
  <c r="P39" i="5" s="1"/>
  <c r="P28" i="5"/>
  <c r="Q28" i="5" s="1"/>
  <c r="C27" i="1" a="1"/>
  <c r="E27" i="1" s="1"/>
  <c r="D28" i="5"/>
  <c r="E28" i="5" s="1"/>
  <c r="D39" i="5"/>
  <c r="D38" i="5"/>
  <c r="P34" i="5" a="1"/>
  <c r="D34" i="5" a="1"/>
  <c r="J28" i="5"/>
  <c r="K28" i="5" s="1"/>
  <c r="I79" i="3" a="1"/>
  <c r="I166" i="3" a="1"/>
  <c r="I118" i="3" a="1"/>
  <c r="P31" i="3" a="1"/>
  <c r="D31" i="3" a="1"/>
  <c r="J31" i="3" a="1"/>
  <c r="G16" i="3" a="1"/>
  <c r="G16" i="3" s="1"/>
  <c r="E28" i="1"/>
  <c r="K15" i="1"/>
  <c r="F20" i="1" a="1"/>
  <c r="N22" i="1" a="1"/>
  <c r="P22" i="1" s="1"/>
  <c r="J38" i="5" l="1"/>
  <c r="D44" i="6"/>
  <c r="D49" i="6" s="1"/>
  <c r="D43" i="6"/>
  <c r="F57" i="6" a="1"/>
  <c r="P50" i="6"/>
  <c r="Q42" i="6" a="1"/>
  <c r="Q42" i="6" s="1"/>
  <c r="J96" i="6" s="1" a="1"/>
  <c r="E59" i="6"/>
  <c r="E58" i="6"/>
  <c r="E57" i="6"/>
  <c r="G98" i="6"/>
  <c r="G97" i="6"/>
  <c r="G96" i="6"/>
  <c r="P38" i="5"/>
  <c r="J34" i="5"/>
  <c r="J43" i="5" s="1" a="1"/>
  <c r="K34" i="5"/>
  <c r="J35" i="5"/>
  <c r="P34" i="5"/>
  <c r="P35" i="5"/>
  <c r="Q34" i="5"/>
  <c r="Q35" i="5"/>
  <c r="C27" i="1"/>
  <c r="C28" i="1"/>
  <c r="E29" i="1"/>
  <c r="D29" i="1"/>
  <c r="C29" i="1"/>
  <c r="E35" i="5"/>
  <c r="E34" i="5"/>
  <c r="D35" i="5"/>
  <c r="D34" i="5"/>
  <c r="D28" i="1"/>
  <c r="D27" i="1"/>
  <c r="I119" i="3"/>
  <c r="K118" i="3"/>
  <c r="J119" i="3"/>
  <c r="I120" i="3"/>
  <c r="J120" i="3"/>
  <c r="K120" i="3"/>
  <c r="I118" i="3"/>
  <c r="J118" i="3"/>
  <c r="K119" i="3"/>
  <c r="J167" i="3"/>
  <c r="I166" i="3"/>
  <c r="J166" i="3"/>
  <c r="K166" i="3"/>
  <c r="I167" i="3"/>
  <c r="K167" i="3"/>
  <c r="I168" i="3"/>
  <c r="K168" i="3"/>
  <c r="J168" i="3"/>
  <c r="K80" i="3"/>
  <c r="J81" i="3"/>
  <c r="I81" i="3"/>
  <c r="I79" i="3"/>
  <c r="K79" i="3"/>
  <c r="J80" i="3"/>
  <c r="I80" i="3"/>
  <c r="K81" i="3"/>
  <c r="J79" i="3"/>
  <c r="R33" i="3"/>
  <c r="P31" i="3"/>
  <c r="R31" i="3"/>
  <c r="R32" i="3"/>
  <c r="Q31" i="3"/>
  <c r="Q33" i="3"/>
  <c r="P32" i="3"/>
  <c r="Q32" i="3"/>
  <c r="P33" i="3"/>
  <c r="J33" i="3"/>
  <c r="L31" i="3"/>
  <c r="K32" i="3"/>
  <c r="K31" i="3"/>
  <c r="L32" i="3"/>
  <c r="K33" i="3"/>
  <c r="L33" i="3"/>
  <c r="J31" i="3"/>
  <c r="J32" i="3"/>
  <c r="D31" i="3"/>
  <c r="E33" i="3"/>
  <c r="E32" i="3"/>
  <c r="D32" i="3"/>
  <c r="F33" i="3"/>
  <c r="D33" i="3"/>
  <c r="F31" i="3"/>
  <c r="F32" i="3"/>
  <c r="E31" i="3"/>
  <c r="F21" i="1"/>
  <c r="F20" i="1"/>
  <c r="I20" i="1" s="1" a="1"/>
  <c r="F22" i="1"/>
  <c r="P25" i="1"/>
  <c r="P24" i="1"/>
  <c r="P23" i="1"/>
  <c r="O22" i="1"/>
  <c r="O25" i="1"/>
  <c r="Q22" i="1"/>
  <c r="O24" i="1"/>
  <c r="N22" i="1"/>
  <c r="Q24" i="1"/>
  <c r="N23" i="1"/>
  <c r="N24" i="1"/>
  <c r="O23" i="1"/>
  <c r="N25" i="1"/>
  <c r="Q23" i="1"/>
  <c r="Q25" i="1"/>
  <c r="D42" i="3" l="1" a="1"/>
  <c r="P42" i="3" a="1"/>
  <c r="J97" i="6"/>
  <c r="J96" i="6"/>
  <c r="J98" i="6"/>
  <c r="T22" i="1"/>
  <c r="F58" i="6"/>
  <c r="F57" i="6"/>
  <c r="F59" i="6"/>
  <c r="E101" i="6" a="1"/>
  <c r="H96" i="6" a="1"/>
  <c r="H96" i="6" s="1"/>
  <c r="E42" i="6" a="1"/>
  <c r="E42" i="6" s="1"/>
  <c r="D96" i="6" s="1" a="1"/>
  <c r="D50" i="6"/>
  <c r="D57" i="6" a="1"/>
  <c r="J44" i="5"/>
  <c r="J49" i="5" s="1"/>
  <c r="J43" i="5"/>
  <c r="D43" i="5" a="1"/>
  <c r="P43" i="5" a="1"/>
  <c r="P46" i="3" a="1"/>
  <c r="P47" i="3" s="1"/>
  <c r="Q43" i="3"/>
  <c r="P43" i="3"/>
  <c r="P42" i="3"/>
  <c r="Q42" i="3"/>
  <c r="D36" i="3"/>
  <c r="E36" i="3" s="1"/>
  <c r="J46" i="3" a="1"/>
  <c r="J47" i="3" s="1"/>
  <c r="P36" i="3"/>
  <c r="Q36" i="3" s="1"/>
  <c r="J36" i="3"/>
  <c r="K36" i="3" s="1"/>
  <c r="J42" i="3" a="1"/>
  <c r="K42" i="3" s="1"/>
  <c r="E43" i="3"/>
  <c r="D43" i="3"/>
  <c r="E42" i="3"/>
  <c r="D42" i="3"/>
  <c r="D46" i="3" a="1"/>
  <c r="I22" i="1"/>
  <c r="I20" i="1"/>
  <c r="I21" i="1"/>
  <c r="D10" i="2" a="1"/>
  <c r="E10" i="2" s="1"/>
  <c r="J6" i="2"/>
  <c r="E3" i="2" a="1"/>
  <c r="E3" i="2" s="1"/>
  <c r="P46" i="3" l="1"/>
  <c r="D59" i="6"/>
  <c r="D58" i="6"/>
  <c r="D57" i="6"/>
  <c r="D97" i="6"/>
  <c r="D96" i="6"/>
  <c r="D98" i="6"/>
  <c r="E103" i="6"/>
  <c r="E102" i="6"/>
  <c r="E101" i="6"/>
  <c r="F101" i="6" a="1"/>
  <c r="K96" i="6" a="1"/>
  <c r="K96" i="6" s="1"/>
  <c r="P44" i="5"/>
  <c r="P49" i="5" s="1"/>
  <c r="P43" i="5"/>
  <c r="D43" i="5"/>
  <c r="D44" i="5"/>
  <c r="D49" i="5" s="1"/>
  <c r="E57" i="5" a="1"/>
  <c r="J50" i="5"/>
  <c r="K42" i="5" a="1"/>
  <c r="K42" i="5" s="1"/>
  <c r="G100" i="5" s="1" a="1"/>
  <c r="H11" i="2"/>
  <c r="D15" i="2"/>
  <c r="D14" i="2"/>
  <c r="E14" i="2" s="1" a="1"/>
  <c r="E14" i="2" s="1"/>
  <c r="J43" i="3"/>
  <c r="K43" i="3"/>
  <c r="J46" i="3"/>
  <c r="P51" i="3" a="1"/>
  <c r="J42" i="3"/>
  <c r="D47" i="3"/>
  <c r="D46" i="3"/>
  <c r="D51" i="3" a="1"/>
  <c r="D51" i="3" s="1"/>
  <c r="D10" i="2"/>
  <c r="H10" i="2" s="1" a="1"/>
  <c r="H10" i="2" s="1"/>
  <c r="J51" i="3" l="1" a="1"/>
  <c r="J51" i="3" s="1"/>
  <c r="F103" i="6"/>
  <c r="F101" i="6"/>
  <c r="F102" i="6"/>
  <c r="D66" i="6" a="1"/>
  <c r="K66" i="6" a="1"/>
  <c r="D78" i="6" a="1"/>
  <c r="K78" i="6" a="1"/>
  <c r="D61" i="6" a="1"/>
  <c r="D101" i="6" a="1"/>
  <c r="E96" i="6" a="1"/>
  <c r="E96" i="6" s="1"/>
  <c r="G100" i="5"/>
  <c r="E105" i="5" s="1" a="1"/>
  <c r="G102" i="5"/>
  <c r="G101" i="5"/>
  <c r="E42" i="5" a="1"/>
  <c r="E42" i="5" s="1"/>
  <c r="D100" i="5" s="1" a="1"/>
  <c r="D50" i="5"/>
  <c r="D57" i="5" a="1"/>
  <c r="E59" i="5"/>
  <c r="E57" i="5"/>
  <c r="E58" i="5"/>
  <c r="F57" i="5" a="1"/>
  <c r="P50" i="5"/>
  <c r="Q42" i="5" a="1"/>
  <c r="Q42" i="5" s="1"/>
  <c r="J100" i="5" s="1" a="1"/>
  <c r="D58" i="3"/>
  <c r="P51" i="3"/>
  <c r="P52" i="3"/>
  <c r="P57" i="3" s="1"/>
  <c r="D52" i="3"/>
  <c r="D57" i="3" s="1"/>
  <c r="J52" i="3" l="1"/>
  <c r="J57" i="3" s="1"/>
  <c r="E106" i="5"/>
  <c r="E105" i="5"/>
  <c r="E107" i="5"/>
  <c r="F63" i="6"/>
  <c r="E63" i="6"/>
  <c r="D63" i="6"/>
  <c r="F62" i="6"/>
  <c r="E62" i="6"/>
  <c r="D62" i="6"/>
  <c r="F61" i="6"/>
  <c r="E61" i="6"/>
  <c r="D61" i="6"/>
  <c r="D103" i="6"/>
  <c r="D102" i="6"/>
  <c r="D101" i="6"/>
  <c r="F79" i="6"/>
  <c r="E79" i="6"/>
  <c r="D79" i="6"/>
  <c r="D80" i="6"/>
  <c r="F78" i="6"/>
  <c r="E78" i="6"/>
  <c r="D78" i="6"/>
  <c r="E80" i="6"/>
  <c r="F80" i="6"/>
  <c r="L80" i="6"/>
  <c r="K80" i="6"/>
  <c r="M79" i="6"/>
  <c r="L79" i="6"/>
  <c r="K79" i="6"/>
  <c r="M78" i="6"/>
  <c r="M80" i="6"/>
  <c r="L78" i="6"/>
  <c r="K78" i="6"/>
  <c r="L66" i="6"/>
  <c r="K66" i="6"/>
  <c r="M68" i="6"/>
  <c r="L68" i="6"/>
  <c r="K68" i="6"/>
  <c r="M67" i="6"/>
  <c r="K67" i="6"/>
  <c r="M66" i="6"/>
  <c r="L67" i="6"/>
  <c r="D66" i="6"/>
  <c r="F68" i="6"/>
  <c r="E68" i="6"/>
  <c r="D68" i="6"/>
  <c r="F67" i="6"/>
  <c r="E67" i="6"/>
  <c r="D67" i="6"/>
  <c r="F66" i="6"/>
  <c r="E66" i="6"/>
  <c r="J102" i="5"/>
  <c r="J100" i="5"/>
  <c r="F105" i="5" s="1" a="1"/>
  <c r="J101" i="5"/>
  <c r="D100" i="5"/>
  <c r="D105" i="5" s="1" a="1"/>
  <c r="D102" i="5"/>
  <c r="D101" i="5"/>
  <c r="H100" i="5" a="1"/>
  <c r="H100" i="5" s="1"/>
  <c r="D59" i="5"/>
  <c r="D58" i="5"/>
  <c r="D57" i="5"/>
  <c r="F57" i="5"/>
  <c r="F59" i="5"/>
  <c r="F58" i="5"/>
  <c r="J58" i="3"/>
  <c r="E66" i="3" a="1"/>
  <c r="K50" i="3" a="1"/>
  <c r="K50" i="3" s="1"/>
  <c r="G99" i="3" s="1" a="1"/>
  <c r="P58" i="3"/>
  <c r="F66" i="3" a="1"/>
  <c r="Q50" i="3" a="1"/>
  <c r="Q50" i="3" s="1"/>
  <c r="J99" i="3" s="1" a="1"/>
  <c r="D66" i="3" a="1"/>
  <c r="E50" i="3" a="1"/>
  <c r="E50" i="3" s="1"/>
  <c r="F106" i="5" l="1"/>
  <c r="F107" i="5"/>
  <c r="F105" i="5"/>
  <c r="D106" i="5"/>
  <c r="D107" i="5"/>
  <c r="D105" i="5"/>
  <c r="D78" i="5" a="1"/>
  <c r="D122" i="6" a="1"/>
  <c r="D105" i="6" a="1"/>
  <c r="D110" i="6" a="1"/>
  <c r="K110" i="6" a="1"/>
  <c r="K122" i="6" a="1"/>
  <c r="K63" i="6"/>
  <c r="J63" i="6"/>
  <c r="H63" i="6"/>
  <c r="G63" i="6"/>
  <c r="N63" i="6"/>
  <c r="M63" i="6"/>
  <c r="D83" i="6" a="1"/>
  <c r="D71" i="6" a="1"/>
  <c r="D88" i="6" a="1"/>
  <c r="D66" i="5" a="1"/>
  <c r="E100" i="5" a="1"/>
  <c r="E100" i="5" s="1"/>
  <c r="K100" i="5" a="1"/>
  <c r="K100" i="5" s="1"/>
  <c r="K78" i="5" a="1"/>
  <c r="K66" i="5" a="1"/>
  <c r="D61" i="5" a="1"/>
  <c r="D99" i="3" a="1"/>
  <c r="J101" i="3"/>
  <c r="J99" i="3"/>
  <c r="J100" i="3"/>
  <c r="G101" i="3"/>
  <c r="G99" i="3"/>
  <c r="G100" i="3"/>
  <c r="D66" i="3"/>
  <c r="D68" i="3"/>
  <c r="D67" i="3"/>
  <c r="E66" i="3"/>
  <c r="E68" i="3"/>
  <c r="E67" i="3"/>
  <c r="F66" i="3"/>
  <c r="F68" i="3"/>
  <c r="F67" i="3"/>
  <c r="D126" i="5" l="1" a="1"/>
  <c r="K126" i="5" a="1"/>
  <c r="D109" i="5" a="1"/>
  <c r="K114" i="5" a="1"/>
  <c r="D114" i="5" a="1"/>
  <c r="D79" i="5"/>
  <c r="E79" i="5"/>
  <c r="E78" i="5"/>
  <c r="E80" i="5"/>
  <c r="D78" i="5"/>
  <c r="F79" i="5"/>
  <c r="D80" i="5"/>
  <c r="F80" i="5"/>
  <c r="F78" i="5"/>
  <c r="M123" i="6"/>
  <c r="L124" i="6"/>
  <c r="L123" i="6"/>
  <c r="K123" i="6"/>
  <c r="M124" i="6"/>
  <c r="K122" i="6"/>
  <c r="L122" i="6"/>
  <c r="M122" i="6"/>
  <c r="K124" i="6"/>
  <c r="L112" i="6"/>
  <c r="L111" i="6"/>
  <c r="M110" i="6"/>
  <c r="M111" i="6"/>
  <c r="K112" i="6"/>
  <c r="M112" i="6"/>
  <c r="K110" i="6"/>
  <c r="K111" i="6"/>
  <c r="L110" i="6"/>
  <c r="F112" i="6"/>
  <c r="E111" i="6"/>
  <c r="D111" i="6"/>
  <c r="E110" i="6"/>
  <c r="D112" i="6"/>
  <c r="D110" i="6"/>
  <c r="F110" i="6"/>
  <c r="F111" i="6"/>
  <c r="E112" i="6"/>
  <c r="D105" i="6"/>
  <c r="F105" i="6"/>
  <c r="E105" i="6"/>
  <c r="F107" i="6"/>
  <c r="E107" i="6"/>
  <c r="E106" i="6"/>
  <c r="F106" i="6"/>
  <c r="D106" i="6"/>
  <c r="D107" i="6"/>
  <c r="F122" i="6"/>
  <c r="D123" i="6"/>
  <c r="D122" i="6"/>
  <c r="E124" i="6"/>
  <c r="E123" i="6"/>
  <c r="F124" i="6"/>
  <c r="D124" i="6"/>
  <c r="F123" i="6"/>
  <c r="E122" i="6"/>
  <c r="D72" i="6"/>
  <c r="F71" i="6"/>
  <c r="E71" i="6"/>
  <c r="D71" i="6"/>
  <c r="F72" i="6"/>
  <c r="E72" i="6"/>
  <c r="F73" i="6"/>
  <c r="E73" i="6"/>
  <c r="D73" i="6"/>
  <c r="F85" i="6"/>
  <c r="E85" i="6"/>
  <c r="D85" i="6"/>
  <c r="F84" i="6"/>
  <c r="E84" i="6"/>
  <c r="D84" i="6"/>
  <c r="F83" i="6"/>
  <c r="E83" i="6"/>
  <c r="D83" i="6"/>
  <c r="F90" i="6"/>
  <c r="E90" i="6"/>
  <c r="D90" i="6"/>
  <c r="F89" i="6"/>
  <c r="E89" i="6"/>
  <c r="D89" i="6"/>
  <c r="F88" i="6"/>
  <c r="E88" i="6"/>
  <c r="D88" i="6"/>
  <c r="D67" i="5"/>
  <c r="E68" i="5"/>
  <c r="D68" i="5"/>
  <c r="E66" i="5"/>
  <c r="F67" i="5"/>
  <c r="E67" i="5"/>
  <c r="D66" i="5"/>
  <c r="F68" i="5"/>
  <c r="F66" i="5"/>
  <c r="K79" i="5"/>
  <c r="L78" i="5"/>
  <c r="K78" i="5"/>
  <c r="L79" i="5"/>
  <c r="M78" i="5"/>
  <c r="M79" i="5"/>
  <c r="M80" i="5"/>
  <c r="L80" i="5"/>
  <c r="K80" i="5"/>
  <c r="F63" i="5"/>
  <c r="E63" i="5"/>
  <c r="D63" i="5"/>
  <c r="D62" i="5"/>
  <c r="F61" i="5"/>
  <c r="F62" i="5"/>
  <c r="E62" i="5"/>
  <c r="E61" i="5"/>
  <c r="D61" i="5"/>
  <c r="M68" i="5"/>
  <c r="K68" i="5"/>
  <c r="L68" i="5"/>
  <c r="M67" i="5"/>
  <c r="L67" i="5"/>
  <c r="K67" i="5"/>
  <c r="K66" i="5"/>
  <c r="D88" i="5" s="1" a="1"/>
  <c r="M66" i="5"/>
  <c r="L66" i="5"/>
  <c r="I68" i="3" a="1"/>
  <c r="D90" i="3" a="1"/>
  <c r="D85" i="3" a="1"/>
  <c r="K99" i="3" a="1"/>
  <c r="K99" i="3" s="1"/>
  <c r="F105" i="3" a="1"/>
  <c r="D70" i="3" a="1"/>
  <c r="H99" i="3" a="1"/>
  <c r="H99" i="3" s="1"/>
  <c r="E105" i="3" a="1"/>
  <c r="D99" i="3"/>
  <c r="D101" i="3"/>
  <c r="D100" i="3"/>
  <c r="D115" i="5" l="1"/>
  <c r="F116" i="5"/>
  <c r="E116" i="5"/>
  <c r="E114" i="5"/>
  <c r="D116" i="5"/>
  <c r="F114" i="5"/>
  <c r="F115" i="5"/>
  <c r="D114" i="5"/>
  <c r="E115" i="5"/>
  <c r="L116" i="5"/>
  <c r="L114" i="5"/>
  <c r="K116" i="5"/>
  <c r="M115" i="5"/>
  <c r="K115" i="5"/>
  <c r="M114" i="5"/>
  <c r="L115" i="5"/>
  <c r="K114" i="5"/>
  <c r="M116" i="5"/>
  <c r="F111" i="5"/>
  <c r="E111" i="5"/>
  <c r="F109" i="5"/>
  <c r="D110" i="5"/>
  <c r="E109" i="5"/>
  <c r="D109" i="5"/>
  <c r="D111" i="5"/>
  <c r="F110" i="5"/>
  <c r="E110" i="5"/>
  <c r="L128" i="5"/>
  <c r="M128" i="5"/>
  <c r="K128" i="5"/>
  <c r="L126" i="5"/>
  <c r="L127" i="5"/>
  <c r="M127" i="5"/>
  <c r="K127" i="5"/>
  <c r="M126" i="5"/>
  <c r="K126" i="5"/>
  <c r="D127" i="5"/>
  <c r="F126" i="5"/>
  <c r="E126" i="5"/>
  <c r="D126" i="5"/>
  <c r="E128" i="5"/>
  <c r="F128" i="5"/>
  <c r="E127" i="5"/>
  <c r="D128" i="5"/>
  <c r="F127" i="5"/>
  <c r="J107" i="6"/>
  <c r="K107" i="6"/>
  <c r="D132" i="6" a="1"/>
  <c r="N107" i="6"/>
  <c r="M107" i="6"/>
  <c r="H107" i="6"/>
  <c r="G107" i="6"/>
  <c r="D127" i="6" a="1"/>
  <c r="D115" i="6" a="1"/>
  <c r="D89" i="5"/>
  <c r="F88" i="5"/>
  <c r="D88" i="5"/>
  <c r="E88" i="5"/>
  <c r="F90" i="5"/>
  <c r="E90" i="5"/>
  <c r="D90" i="5"/>
  <c r="F89" i="5"/>
  <c r="E89" i="5"/>
  <c r="D71" i="5" a="1"/>
  <c r="D72" i="5" s="1"/>
  <c r="D83" i="5" a="1"/>
  <c r="D83" i="5" s="1"/>
  <c r="I69" i="3"/>
  <c r="J70" i="3"/>
  <c r="I70" i="3"/>
  <c r="K69" i="3"/>
  <c r="J69" i="3"/>
  <c r="K68" i="3"/>
  <c r="J68" i="3"/>
  <c r="I68" i="3"/>
  <c r="K70" i="3"/>
  <c r="D86" i="3"/>
  <c r="D85" i="3"/>
  <c r="F86" i="3"/>
  <c r="F87" i="3"/>
  <c r="F85" i="3"/>
  <c r="E85" i="3"/>
  <c r="D87" i="3"/>
  <c r="E87" i="3"/>
  <c r="E86" i="3"/>
  <c r="D91" i="3"/>
  <c r="F92" i="3"/>
  <c r="D92" i="3"/>
  <c r="F91" i="3"/>
  <c r="E91" i="3"/>
  <c r="D90" i="3"/>
  <c r="F90" i="3"/>
  <c r="E90" i="3"/>
  <c r="E92" i="3"/>
  <c r="E105" i="3"/>
  <c r="E106" i="3"/>
  <c r="E107" i="3"/>
  <c r="E99" i="3" a="1"/>
  <c r="E99" i="3" s="1"/>
  <c r="D105" i="3" a="1"/>
  <c r="D70" i="3"/>
  <c r="E71" i="3"/>
  <c r="F70" i="3"/>
  <c r="D72" i="3"/>
  <c r="F72" i="3"/>
  <c r="D71" i="3"/>
  <c r="F71" i="3"/>
  <c r="E72" i="3"/>
  <c r="E70" i="3"/>
  <c r="F106" i="3"/>
  <c r="F107" i="3"/>
  <c r="F105" i="3"/>
  <c r="K89" i="3" l="1"/>
  <c r="D131" i="5" a="1"/>
  <c r="D119" i="5" a="1"/>
  <c r="D136" i="5" a="1"/>
  <c r="E115" i="6"/>
  <c r="D115" i="6"/>
  <c r="F117" i="6"/>
  <c r="E117" i="6"/>
  <c r="D117" i="6"/>
  <c r="F116" i="6"/>
  <c r="E116" i="6"/>
  <c r="F115" i="6"/>
  <c r="D116" i="6"/>
  <c r="E128" i="6"/>
  <c r="E129" i="6"/>
  <c r="D128" i="6"/>
  <c r="F127" i="6"/>
  <c r="E127" i="6"/>
  <c r="D127" i="6"/>
  <c r="D129" i="6"/>
  <c r="F129" i="6"/>
  <c r="F128" i="6"/>
  <c r="D134" i="6"/>
  <c r="F133" i="6"/>
  <c r="E133" i="6"/>
  <c r="F132" i="6"/>
  <c r="E132" i="6"/>
  <c r="D132" i="6"/>
  <c r="D133" i="6"/>
  <c r="E134" i="6"/>
  <c r="F134" i="6"/>
  <c r="D73" i="5"/>
  <c r="F73" i="5"/>
  <c r="E73" i="5"/>
  <c r="E71" i="5"/>
  <c r="E72" i="5"/>
  <c r="F72" i="5"/>
  <c r="D71" i="5"/>
  <c r="F71" i="5"/>
  <c r="E83" i="5"/>
  <c r="F83" i="5"/>
  <c r="D84" i="5"/>
  <c r="E84" i="5"/>
  <c r="F84" i="5"/>
  <c r="D85" i="5"/>
  <c r="F85" i="5"/>
  <c r="E85" i="5"/>
  <c r="J88" i="3"/>
  <c r="D75" i="3" a="1"/>
  <c r="D105" i="3"/>
  <c r="D106" i="3"/>
  <c r="D107" i="3"/>
  <c r="I87" i="3"/>
  <c r="I107" i="3" l="1" a="1"/>
  <c r="K108" i="3" s="1"/>
  <c r="F137" i="5"/>
  <c r="E137" i="5"/>
  <c r="D137" i="5"/>
  <c r="D138" i="5"/>
  <c r="F138" i="5"/>
  <c r="F136" i="5"/>
  <c r="E136" i="5"/>
  <c r="E138" i="5"/>
  <c r="D136" i="5"/>
  <c r="F121" i="5"/>
  <c r="F120" i="5"/>
  <c r="D119" i="5"/>
  <c r="E121" i="5"/>
  <c r="E119" i="5"/>
  <c r="F119" i="5"/>
  <c r="D121" i="5"/>
  <c r="E120" i="5"/>
  <c r="D120" i="5"/>
  <c r="E131" i="5"/>
  <c r="E133" i="5"/>
  <c r="D131" i="5"/>
  <c r="D133" i="5"/>
  <c r="D132" i="5"/>
  <c r="F132" i="5"/>
  <c r="F133" i="5"/>
  <c r="E132" i="5"/>
  <c r="F131" i="5"/>
  <c r="D129" i="3" a="1"/>
  <c r="D131" i="3" s="1"/>
  <c r="D124" i="3" a="1"/>
  <c r="E125" i="3" s="1"/>
  <c r="G147" i="3" s="1" a="1"/>
  <c r="D75" i="3"/>
  <c r="D77" i="3"/>
  <c r="F77" i="3"/>
  <c r="F76" i="3"/>
  <c r="E76" i="3"/>
  <c r="E77" i="3"/>
  <c r="D76" i="3"/>
  <c r="F75" i="3"/>
  <c r="E75" i="3"/>
  <c r="D109" i="3" a="1"/>
  <c r="K107" i="3" l="1"/>
  <c r="J109" i="3"/>
  <c r="K109" i="3"/>
  <c r="J107" i="3"/>
  <c r="I107" i="3"/>
  <c r="J108" i="3"/>
  <c r="I109" i="3"/>
  <c r="I108" i="3"/>
  <c r="F131" i="3"/>
  <c r="K128" i="3" s="1"/>
  <c r="F130" i="3"/>
  <c r="E131" i="3"/>
  <c r="E130" i="3"/>
  <c r="D129" i="3"/>
  <c r="F129" i="3"/>
  <c r="E129" i="3"/>
  <c r="D130" i="3"/>
  <c r="D126" i="3"/>
  <c r="D125" i="3"/>
  <c r="E124" i="3"/>
  <c r="F124" i="3"/>
  <c r="F126" i="3"/>
  <c r="J147" i="3" s="1" a="1"/>
  <c r="J148" i="3" s="1"/>
  <c r="E126" i="3"/>
  <c r="F125" i="3"/>
  <c r="D124" i="3"/>
  <c r="D147" i="3" s="1" a="1"/>
  <c r="D149" i="3" s="1"/>
  <c r="D79" i="3" a="1"/>
  <c r="G147" i="3"/>
  <c r="G148" i="3"/>
  <c r="G149" i="3"/>
  <c r="E111" i="3"/>
  <c r="E109" i="3"/>
  <c r="D109" i="3"/>
  <c r="D111" i="3"/>
  <c r="F110" i="3"/>
  <c r="E110" i="3"/>
  <c r="F109" i="3"/>
  <c r="D110" i="3"/>
  <c r="F111" i="3"/>
  <c r="G187" i="3" l="1" a="1"/>
  <c r="G187" i="3" s="1"/>
  <c r="G185" i="3" a="1"/>
  <c r="G185" i="3" s="1"/>
  <c r="I126" i="3"/>
  <c r="D147" i="3"/>
  <c r="F81" i="3"/>
  <c r="E79" i="3"/>
  <c r="D80" i="3"/>
  <c r="F79" i="3"/>
  <c r="D79" i="3"/>
  <c r="D81" i="3"/>
  <c r="E80" i="3"/>
  <c r="E81" i="3"/>
  <c r="F80" i="3"/>
  <c r="D148" i="3"/>
  <c r="E147" i="3" s="1" a="1"/>
  <c r="E147" i="3" s="1"/>
  <c r="E153" i="3" a="1"/>
  <c r="E155" i="3" s="1"/>
  <c r="J149" i="3"/>
  <c r="J147" i="3"/>
  <c r="K147" i="3" a="1"/>
  <c r="K147" i="3" s="1"/>
  <c r="H147" i="3" a="1"/>
  <c r="H147" i="3" s="1"/>
  <c r="D114" i="3" a="1"/>
  <c r="J127" i="3"/>
  <c r="J187" i="3" l="1" a="1"/>
  <c r="J187" i="3" s="1"/>
  <c r="J185" i="3" a="1"/>
  <c r="J185" i="3" s="1"/>
  <c r="D187" i="3" a="1"/>
  <c r="D187" i="3" s="1"/>
  <c r="D185" i="3" a="1"/>
  <c r="D185" i="3" s="1"/>
  <c r="E153" i="3"/>
  <c r="F153" i="3" a="1"/>
  <c r="F154" i="3" s="1"/>
  <c r="D153" i="3" a="1"/>
  <c r="D154" i="3" s="1"/>
  <c r="E154" i="3"/>
  <c r="E115" i="3"/>
  <c r="F114" i="3"/>
  <c r="D115" i="3"/>
  <c r="E114" i="3"/>
  <c r="F116" i="3"/>
  <c r="F115" i="3"/>
  <c r="D114" i="3"/>
  <c r="D116" i="3"/>
  <c r="E116" i="3"/>
  <c r="F155" i="3" l="1"/>
  <c r="F153" i="3"/>
  <c r="D155" i="3"/>
  <c r="D153" i="3"/>
  <c r="D118" i="3" a="1"/>
  <c r="E119" i="3" s="1"/>
  <c r="D172" i="3" a="1"/>
  <c r="D173" i="3" s="1"/>
  <c r="D157" i="3" l="1" a="1"/>
  <c r="D159" i="3" s="1"/>
  <c r="I155" i="3" a="1"/>
  <c r="F119" i="3"/>
  <c r="E120" i="3"/>
  <c r="F120" i="3"/>
  <c r="D119" i="3"/>
  <c r="E118" i="3"/>
  <c r="D118" i="3"/>
  <c r="F118" i="3"/>
  <c r="D120" i="3"/>
  <c r="D177" i="3" a="1"/>
  <c r="D172" i="3"/>
  <c r="D174" i="3"/>
  <c r="E172" i="3"/>
  <c r="F173" i="3"/>
  <c r="E174" i="3"/>
  <c r="E173" i="3"/>
  <c r="F174" i="3"/>
  <c r="F172" i="3"/>
  <c r="D157" i="3" l="1"/>
  <c r="E157" i="3"/>
  <c r="F159" i="3"/>
  <c r="E158" i="3"/>
  <c r="E159" i="3"/>
  <c r="D158" i="3"/>
  <c r="F158" i="3"/>
  <c r="F157" i="3"/>
  <c r="D162" i="3" s="1" a="1"/>
  <c r="I157" i="3"/>
  <c r="I156" i="3"/>
  <c r="J155" i="3"/>
  <c r="J156" i="3"/>
  <c r="J157" i="3"/>
  <c r="I155" i="3"/>
  <c r="K155" i="3"/>
  <c r="K156" i="3"/>
  <c r="K157" i="3"/>
  <c r="F178" i="3"/>
  <c r="F177" i="3"/>
  <c r="E178" i="3"/>
  <c r="J175" i="3" s="1"/>
  <c r="D177" i="3"/>
  <c r="I174" i="3" s="1"/>
  <c r="E177" i="3"/>
  <c r="D178" i="3"/>
  <c r="F179" i="3"/>
  <c r="K176" i="3" s="1"/>
  <c r="D179" i="3"/>
  <c r="E179" i="3"/>
  <c r="E162" i="3" l="1"/>
  <c r="D164" i="3"/>
  <c r="F163" i="3"/>
  <c r="F162" i="3"/>
  <c r="E164" i="3"/>
  <c r="E163" i="3"/>
  <c r="D163" i="3"/>
  <c r="F164" i="3"/>
  <c r="D162" i="3"/>
  <c r="D166" i="3" s="1" a="1"/>
  <c r="E167" i="3" s="1"/>
  <c r="F166" i="3" l="1"/>
  <c r="E168" i="3"/>
  <c r="F168" i="3"/>
  <c r="D168" i="3"/>
  <c r="D166" i="3"/>
  <c r="D167" i="3"/>
  <c r="E166" i="3"/>
  <c r="F167" i="3"/>
  <c r="D62" i="2" l="1" a="1"/>
  <c r="D62" i="2" s="1"/>
  <c r="D61" i="2" s="1"/>
  <c r="L54" i="2" a="1"/>
  <c r="L54" i="2" s="1"/>
  <c r="L61" i="2" s="1"/>
  <c r="L62" i="2" s="1"/>
  <c r="L57" i="2" l="1"/>
  <c r="L56" i="2"/>
  <c r="N55" i="2"/>
  <c r="L55" i="2"/>
  <c r="O56" i="2"/>
  <c r="O57" i="2"/>
  <c r="O61" i="2" s="1"/>
  <c r="O62" i="2" s="1"/>
  <c r="M56" i="2"/>
  <c r="M57" i="2"/>
  <c r="O54" i="2"/>
  <c r="O55" i="2"/>
  <c r="N57" i="2"/>
  <c r="N56" i="2"/>
  <c r="N61" i="2" s="1"/>
  <c r="N62" i="2" s="1"/>
  <c r="M55" i="2"/>
  <c r="M61" i="2" s="1"/>
  <c r="M62" i="2" s="1"/>
  <c r="M54" i="2"/>
  <c r="N54" i="2"/>
</calcChain>
</file>

<file path=xl/sharedStrings.xml><?xml version="1.0" encoding="utf-8"?>
<sst xmlns="http://schemas.openxmlformats.org/spreadsheetml/2006/main" count="517" uniqueCount="165">
  <si>
    <t>Genel Matris</t>
  </si>
  <si>
    <t xml:space="preserve">A = </t>
  </si>
  <si>
    <t>B =</t>
  </si>
  <si>
    <t>6x3</t>
  </si>
  <si>
    <t>3x4</t>
  </si>
  <si>
    <t>C = AxB =</t>
  </si>
  <si>
    <t>D = B' =</t>
  </si>
  <si>
    <t>6x4</t>
  </si>
  <si>
    <t>4x3</t>
  </si>
  <si>
    <t>E = B'xB =</t>
  </si>
  <si>
    <t>4x4</t>
  </si>
  <si>
    <t>Det(E) =</t>
  </si>
  <si>
    <t xml:space="preserve">F = </t>
  </si>
  <si>
    <t>3x3</t>
  </si>
  <si>
    <t>b =</t>
  </si>
  <si>
    <t>3x1</t>
  </si>
  <si>
    <t>x =</t>
  </si>
  <si>
    <t>b_kontrol =</t>
  </si>
  <si>
    <t xml:space="preserve"> 5x F = </t>
  </si>
  <si>
    <t xml:space="preserve">v1 = </t>
  </si>
  <si>
    <t xml:space="preserve">x = </t>
  </si>
  <si>
    <t xml:space="preserve">v2 = </t>
  </si>
  <si>
    <t xml:space="preserve">a1 = </t>
  </si>
  <si>
    <t xml:space="preserve">a2 = </t>
  </si>
  <si>
    <t xml:space="preserve">v1' = </t>
  </si>
  <si>
    <t>1x2</t>
  </si>
  <si>
    <t>v1'*x =</t>
  </si>
  <si>
    <t>2x1</t>
  </si>
  <si>
    <t>v1'*v1*a =</t>
  </si>
  <si>
    <t>v1'*v2 =</t>
  </si>
  <si>
    <r>
      <t>F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2"/>
      </rPr>
      <t xml:space="preserve"> =</t>
    </r>
  </si>
  <si>
    <t>Özdeğer Problemi:</t>
  </si>
  <si>
    <t>Tolerans =</t>
  </si>
  <si>
    <r>
      <rPr>
        <sz val="12"/>
        <color theme="1"/>
        <rFont val="Symbol"/>
        <family val="1"/>
        <charset val="2"/>
      </rPr>
      <t>l</t>
    </r>
    <r>
      <rPr>
        <vertAlign val="subscript"/>
        <sz val="12"/>
        <color theme="1"/>
        <rFont val="Symbol"/>
        <family val="1"/>
        <charset val="2"/>
      </rPr>
      <t>1</t>
    </r>
    <r>
      <rPr>
        <sz val="12"/>
        <color theme="1"/>
        <rFont val="Symbol"/>
        <family val="1"/>
        <charset val="2"/>
      </rPr>
      <t xml:space="preserve"> </t>
    </r>
    <r>
      <rPr>
        <sz val="12"/>
        <color theme="1"/>
        <rFont val="Times New Roman"/>
        <family val="2"/>
      </rPr>
      <t>=</t>
    </r>
  </si>
  <si>
    <r>
      <rPr>
        <sz val="12"/>
        <color theme="1"/>
        <rFont val="Symbol"/>
        <family val="1"/>
        <charset val="2"/>
      </rPr>
      <t>l</t>
    </r>
    <r>
      <rPr>
        <vertAlign val="subscript"/>
        <sz val="12"/>
        <color theme="1"/>
        <rFont val="Symbol"/>
        <family val="1"/>
        <charset val="2"/>
      </rPr>
      <t>2</t>
    </r>
    <r>
      <rPr>
        <sz val="12"/>
        <color theme="1"/>
        <rFont val="Symbol"/>
        <family val="1"/>
        <charset val="2"/>
      </rPr>
      <t xml:space="preserve"> </t>
    </r>
    <r>
      <rPr>
        <sz val="12"/>
        <color theme="1"/>
        <rFont val="Times New Roman"/>
        <family val="2"/>
      </rPr>
      <t>=</t>
    </r>
  </si>
  <si>
    <r>
      <rPr>
        <sz val="12"/>
        <color theme="1"/>
        <rFont val="Symbol"/>
        <family val="1"/>
        <charset val="2"/>
      </rPr>
      <t>l</t>
    </r>
    <r>
      <rPr>
        <vertAlign val="subscript"/>
        <sz val="12"/>
        <color theme="1"/>
        <rFont val="Symbol"/>
        <family val="1"/>
        <charset val="2"/>
      </rPr>
      <t>3</t>
    </r>
    <r>
      <rPr>
        <sz val="12"/>
        <color theme="1"/>
        <rFont val="Symbol"/>
        <family val="1"/>
        <charset val="2"/>
      </rPr>
      <t xml:space="preserve"> </t>
    </r>
    <r>
      <rPr>
        <sz val="12"/>
        <color theme="1"/>
        <rFont val="Times New Roman"/>
        <family val="2"/>
      </rPr>
      <t>=</t>
    </r>
  </si>
  <si>
    <t>2x2</t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</si>
  <si>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1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</si>
  <si>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Times New Roman"/>
        <family val="1"/>
      </rPr>
      <t>D</t>
    </r>
    <r>
      <rPr>
        <vertAlign val="subscript"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 xml:space="preserve"> =</t>
    </r>
  </si>
  <si>
    <r>
      <rPr>
        <b/>
        <sz val="12"/>
        <color theme="1"/>
        <rFont val="Times New Roman"/>
        <family val="1"/>
      </rPr>
      <t>D</t>
    </r>
    <r>
      <rPr>
        <vertAlign val="subscript"/>
        <sz val="12"/>
        <color theme="1"/>
        <rFont val="Times New Roman"/>
        <family val="1"/>
      </rPr>
      <t>21</t>
    </r>
    <r>
      <rPr>
        <sz val="12"/>
        <color theme="1"/>
        <rFont val="Times New Roman"/>
        <family val="1"/>
      </rPr>
      <t xml:space="preserve"> =</t>
    </r>
  </si>
  <si>
    <r>
      <t>det(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>) =</t>
    </r>
  </si>
  <si>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</si>
  <si>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 xml:space="preserve"> =</t>
    </r>
  </si>
  <si>
    <r>
      <t>det(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>) = 0</t>
    </r>
  </si>
  <si>
    <t>Özdeğerlerin Bulunması</t>
  </si>
  <si>
    <t>Özvektörlerin Bulunması</t>
  </si>
  <si>
    <t>Çizim İçin</t>
  </si>
  <si>
    <t>x</t>
  </si>
  <si>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Symbol"/>
        <family val="1"/>
        <charset val="2"/>
      </rPr>
      <t xml:space="preserve"> =</t>
    </r>
  </si>
  <si>
    <r>
      <t>f</t>
    </r>
    <r>
      <rPr>
        <vertAlign val="subscript"/>
        <sz val="12"/>
        <rFont val="Symbol"/>
        <family val="1"/>
        <charset val="2"/>
      </rPr>
      <t>2</t>
    </r>
  </si>
  <si>
    <r>
      <t>f</t>
    </r>
    <r>
      <rPr>
        <vertAlign val="subscript"/>
        <sz val="12"/>
        <rFont val="Symbol"/>
        <family val="1"/>
        <charset val="2"/>
      </rPr>
      <t>1</t>
    </r>
  </si>
  <si>
    <r>
      <t>f</t>
    </r>
    <r>
      <rPr>
        <vertAlign val="subscript"/>
        <sz val="12"/>
        <rFont val="Symbol"/>
        <family val="1"/>
        <charset val="2"/>
      </rPr>
      <t>3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</si>
  <si>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-1</t>
    </r>
    <r>
      <rPr>
        <sz val="12"/>
        <color theme="1"/>
        <rFont val="Symbol"/>
        <family val="1"/>
        <charset val="2"/>
      </rPr>
      <t>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</si>
  <si>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-1</t>
    </r>
    <r>
      <rPr>
        <b/>
        <sz val="12"/>
        <color theme="1"/>
        <rFont val="Symbol"/>
        <family val="1"/>
        <charset val="2"/>
      </rPr>
      <t>AF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</si>
  <si>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FLF</t>
    </r>
    <r>
      <rPr>
        <vertAlign val="superscript"/>
        <sz val="12"/>
        <color theme="1"/>
        <rFont val="Symbol"/>
        <family val="1"/>
        <charset val="2"/>
      </rPr>
      <t>-1</t>
    </r>
    <r>
      <rPr>
        <sz val="12"/>
        <color theme="1"/>
        <rFont val="Symbol"/>
        <family val="1"/>
        <charset val="2"/>
      </rPr>
      <t>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</si>
  <si>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</si>
  <si>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</si>
  <si>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  <r>
      <rPr>
        <sz val="12"/>
        <color theme="1"/>
        <rFont val="Symbol"/>
        <family val="1"/>
        <charset val="2"/>
      </rPr>
      <t xml:space="preserve"> 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</si>
  <si>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sz val="12"/>
        <color theme="1"/>
        <rFont val="Symbol"/>
        <family val="1"/>
        <charset val="2"/>
      </rPr>
      <t xml:space="preserve"> </t>
    </r>
  </si>
  <si>
    <t>Oran:</t>
  </si>
  <si>
    <t>Özmatris-2</t>
  </si>
  <si>
    <t>Özmatris-1</t>
  </si>
  <si>
    <r>
      <t>FxF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2"/>
      </rPr>
      <t xml:space="preserve"> =</t>
    </r>
  </si>
  <si>
    <r>
      <rPr>
        <sz val="12"/>
        <color theme="1"/>
        <rFont val="Times New Roman"/>
        <family val="1"/>
      </rPr>
      <t xml:space="preserve">Gerçek </t>
    </r>
    <r>
      <rPr>
        <b/>
        <sz val="12"/>
        <color theme="1"/>
        <rFont val="Symbol"/>
        <family val="1"/>
        <charset val="2"/>
      </rPr>
      <t>L =</t>
    </r>
  </si>
  <si>
    <r>
      <rPr>
        <sz val="12"/>
        <color theme="1"/>
        <rFont val="Times New Roman"/>
        <family val="1"/>
      </rPr>
      <t xml:space="preserve">Gerçek </t>
    </r>
    <r>
      <rPr>
        <b/>
        <sz val="12"/>
        <color theme="1"/>
        <rFont val="Symbol"/>
        <family val="1"/>
        <charset val="2"/>
      </rPr>
      <t>L</t>
    </r>
    <r>
      <rPr>
        <sz val="12"/>
        <color theme="1"/>
        <rFont val="Times New Roman"/>
        <family val="1"/>
      </rPr>
      <t xml:space="preserve"> ile kontrol et</t>
    </r>
  </si>
  <si>
    <t>B. Erkuş</t>
  </si>
  <si>
    <t>GTÜ - SEM DEPREM EĞİTİMİ, 2016</t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</si>
  <si>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Symbol"/>
        <family val="1"/>
        <charset val="2"/>
      </rPr>
      <t xml:space="preserve"> =</t>
    </r>
  </si>
  <si>
    <t>1. Baz Vektörleri</t>
  </si>
  <si>
    <t>1. a</t>
  </si>
  <si>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</si>
  <si>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v</t>
    </r>
    <r>
      <rPr>
        <vertAlign val="subscript"/>
        <sz val="12"/>
        <color theme="1"/>
        <rFont val="Times New Roman"/>
        <family val="1"/>
      </rPr>
      <t>1</t>
    </r>
  </si>
  <si>
    <r>
      <rPr>
        <b/>
        <sz val="12"/>
        <color theme="1"/>
        <rFont val="Times New Roman"/>
        <family val="1"/>
      </rPr>
      <t>v</t>
    </r>
    <r>
      <rPr>
        <vertAlign val="subscript"/>
        <sz val="12"/>
        <color theme="1"/>
        <rFont val="Times New Roman"/>
        <family val="1"/>
      </rPr>
      <t>2</t>
    </r>
  </si>
  <si>
    <r>
      <rPr>
        <b/>
        <sz val="12"/>
        <color theme="1"/>
        <rFont val="Times New Roman"/>
        <family val="1"/>
      </rPr>
      <t>v</t>
    </r>
    <r>
      <rPr>
        <vertAlign val="subscript"/>
        <sz val="12"/>
        <color theme="1"/>
        <rFont val="Times New Roman"/>
        <family val="1"/>
      </rPr>
      <t>3</t>
    </r>
  </si>
  <si>
    <r>
      <rPr>
        <b/>
        <sz val="12"/>
        <color theme="1"/>
        <rFont val="Times New Roman"/>
        <family val="1"/>
      </rPr>
      <t>v</t>
    </r>
    <r>
      <rPr>
        <vertAlign val="subscript"/>
        <sz val="12"/>
        <color theme="1"/>
        <rFont val="Times New Roman"/>
        <family val="1"/>
      </rPr>
      <t>4</t>
    </r>
  </si>
  <si>
    <r>
      <rPr>
        <b/>
        <sz val="12"/>
        <color theme="1"/>
        <rFont val="Times New Roman"/>
        <family val="1"/>
      </rPr>
      <t>v</t>
    </r>
    <r>
      <rPr>
        <vertAlign val="subscript"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1"/>
      </rPr>
      <t xml:space="preserve"> : </t>
    </r>
  </si>
  <si>
    <t>4x1</t>
  </si>
  <si>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:</t>
    </r>
  </si>
  <si>
    <r>
      <rPr>
        <b/>
        <sz val="12"/>
        <color theme="1"/>
        <rFont val="Times New Roman"/>
        <family val="1"/>
      </rPr>
      <t>|v</t>
    </r>
    <r>
      <rPr>
        <vertAlign val="subscript"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1"/>
      </rPr>
      <t xml:space="preserve"> | =</t>
    </r>
  </si>
  <si>
    <t>Karekök:</t>
  </si>
  <si>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=</t>
    </r>
  </si>
  <si>
    <t>Diyagonel:</t>
  </si>
  <si>
    <t>Kontrol Et</t>
  </si>
  <si>
    <t>--&gt;</t>
  </si>
  <si>
    <t>&lt;--</t>
  </si>
  <si>
    <t>1. b</t>
  </si>
  <si>
    <t>1. c</t>
  </si>
  <si>
    <t>Bu örnek aslında 1.b de verilen örnekle aynıdır. Sadece 1.b verilen vektörler büyüklüklerine bölünerek birim vektör haline getirilmiştir.</t>
  </si>
  <si>
    <r>
      <t xml:space="preserve">Bundan dolayı </t>
    </r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çarpımı birim matrisi 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>, vermektedir.</t>
    </r>
  </si>
  <si>
    <r>
      <t xml:space="preserve">Bundan dolayı </t>
    </r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çarpımı diyagonaldir ve diyagonal değerleri baz vektörlerinin büyüklüklüklerinin karesidir.</t>
    </r>
  </si>
  <si>
    <r>
      <t xml:space="preserve">Bundan dolayı </t>
    </r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V</t>
    </r>
    <r>
      <rPr>
        <sz val="12"/>
        <color theme="1"/>
        <rFont val="Times New Roman"/>
        <family val="2"/>
      </rPr>
      <t xml:space="preserve"> çarpımı simetrik ancak genel bir matris olacaktır.</t>
    </r>
  </si>
  <si>
    <r>
      <rPr>
        <b/>
        <sz val="12"/>
        <color theme="1"/>
        <rFont val="Times New Roman"/>
        <family val="1"/>
      </rPr>
      <t>|v</t>
    </r>
    <r>
      <rPr>
        <vertAlign val="subscript"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1"/>
      </rPr>
      <t xml:space="preserve"> |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=</t>
    </r>
  </si>
  <si>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T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</si>
  <si>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V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</si>
  <si>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 xml:space="preserve"> = </t>
    </r>
    <r>
      <rPr>
        <b/>
        <sz val="12"/>
        <color theme="1"/>
        <rFont val="Times New Roman"/>
        <family val="1"/>
      </rPr>
      <t/>
    </r>
  </si>
  <si>
    <r>
      <t>|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 xml:space="preserve">|= </t>
    </r>
    <r>
      <rPr>
        <b/>
        <sz val="12"/>
        <color theme="1"/>
        <rFont val="Times New Roman"/>
        <family val="1"/>
      </rPr>
      <t/>
    </r>
  </si>
  <si>
    <t>A matrisi simetrik olmadığından bu matris için özel bir durum beklenmemektedir.</t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</si>
  <si>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-1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Symbol"/>
        <family val="1"/>
        <charset val="2"/>
      </rPr>
      <t xml:space="preserve"> =</t>
    </r>
  </si>
  <si>
    <t>Diğer Kontroller:</t>
  </si>
  <si>
    <r>
      <rPr>
        <b/>
        <sz val="12"/>
        <color theme="1"/>
        <rFont val="Symbol"/>
        <family val="1"/>
        <charset val="2"/>
      </rPr>
      <t>AF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</si>
  <si>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FL</t>
    </r>
    <r>
      <rPr>
        <sz val="12"/>
        <color theme="1"/>
        <rFont val="Symbol"/>
        <family val="1"/>
        <charset val="2"/>
      </rPr>
      <t>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</si>
  <si>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sz val="12"/>
        <color theme="1"/>
        <rFont val="Symbol"/>
        <family val="1"/>
        <charset val="2"/>
      </rPr>
      <t>=</t>
    </r>
  </si>
  <si>
    <t>A matrisi simetrik olmadığından bu iki matris eşit değildir.</t>
  </si>
  <si>
    <r>
      <rPr>
        <b/>
        <sz val="12"/>
        <color theme="1"/>
        <rFont val="Symbol"/>
        <family val="1"/>
        <charset val="2"/>
      </rPr>
      <t>L =</t>
    </r>
  </si>
  <si>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 xml:space="preserve"> = </t>
    </r>
  </si>
  <si>
    <t>Yeni Özvektörler:</t>
  </si>
  <si>
    <t>Ancak özvektörler birim vektör olduklarından, diyagonaller 1 olmuştur.</t>
  </si>
  <si>
    <t>A matrisi simetrik olduğundan baz vektörleri birbirlerine dik olmuştur. Bundan dolayı bu matris diyagonaldir.</t>
  </si>
  <si>
    <t>Diyagonaller, baz vektörlerinin büyüklüklerinin karesine tekabül eder:</t>
  </si>
  <si>
    <r>
      <t>Özmatris-1:</t>
    </r>
    <r>
      <rPr>
        <sz val="12"/>
        <color theme="1"/>
        <rFont val="Times New Roman"/>
        <family val="1"/>
      </rPr>
      <t xml:space="preserve"> Burada özvektörler ilk değerleri 1 olacak şekilde belirlenmiştir. Bundan dolayı büyüklükleri birim değildir.</t>
    </r>
  </si>
  <si>
    <r>
      <t>Özmatris-2:</t>
    </r>
    <r>
      <rPr>
        <sz val="12"/>
        <color theme="1"/>
        <rFont val="Times New Roman"/>
        <family val="1"/>
      </rPr>
      <t xml:space="preserve"> Burada bir önceki özvektörler, büyüklüklerine bölünerek birim büyüklüğe sahip olacak şekilde güncellenmiştir.</t>
    </r>
  </si>
  <si>
    <t>A matrisi simetriktir ancak özdeğer vektörleri birim büyüklükte</t>
  </si>
  <si>
    <t>olmadığından bu iki matris eşit değildir.</t>
  </si>
  <si>
    <t>Diyagonaller, baz vektörlerinin büyüklüklerinin karesine tekabül eder. Vektörler birim büyüklükte olduğundan bu matris birim matris olmuştur:</t>
  </si>
  <si>
    <t>bu iki matris eşit olmuştur.</t>
  </si>
  <si>
    <r>
      <rPr>
        <sz val="12"/>
        <color theme="1"/>
        <rFont val="Times New Roman"/>
        <family val="1"/>
      </rPr>
      <t xml:space="preserve">Yani 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matrisinin genel bir matris olacaktır (diyagonal ya da birim matris olmayacaktır)</t>
    </r>
  </si>
  <si>
    <t>Bu örnekte, özvektörler birbirlerine dik olmayacaktır.</t>
  </si>
  <si>
    <t>2a. Standart Özdeğer Problemi: A Matrisi Simetrik Değil</t>
  </si>
  <si>
    <r>
      <rPr>
        <sz val="12"/>
        <color theme="1"/>
        <rFont val="Times New Roman"/>
        <family val="1"/>
      </rPr>
      <t xml:space="preserve">Yani 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matrisi diyagonal bir matris olacaktır.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</si>
  <si>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matrisi ile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 matrisi arasında bir ilişki beklenmemektedir.</t>
    </r>
  </si>
  <si>
    <r>
      <rPr>
        <sz val="12"/>
        <color theme="1"/>
        <rFont val="Times New Roman"/>
        <family val="1"/>
      </rPr>
      <t xml:space="preserve">Eğer özvektörlerin büyüklükleri 1 haline getirilirse,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matrisi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 matrisine eşit olacaktır.</t>
    </r>
  </si>
  <si>
    <t>Bu matrislerden herhangi iki tanesi skalar olarak çarpılırsa, sonuç sıfır olur. Çünki bu vektörler birbirne diktir.</t>
  </si>
  <si>
    <t>A matrisi simetriktir (baz vektörleri diktir) ve özdeğer vektörleri birim büyüklükte olduğudan</t>
  </si>
  <si>
    <t>Bu işleme normalleştirme denir.</t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</si>
  <si>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-1</t>
    </r>
    <r>
      <rPr>
        <b/>
        <sz val="12"/>
        <color theme="1"/>
        <rFont val="Symbol"/>
        <family val="1"/>
        <charset val="2"/>
      </rPr>
      <t>AF</t>
    </r>
    <r>
      <rPr>
        <sz val="12"/>
        <color theme="1"/>
        <rFont val="Symbol"/>
        <family val="1"/>
        <charset val="2"/>
      </rPr>
      <t xml:space="preserve"> =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AF</t>
    </r>
    <r>
      <rPr>
        <sz val="12"/>
        <color theme="1"/>
        <rFont val="Symbol"/>
        <family val="1"/>
        <charset val="2"/>
      </rPr>
      <t xml:space="preserve"> =</t>
    </r>
  </si>
  <si>
    <t>A matrisi simetrik olduğundan</t>
  </si>
  <si>
    <t>bu durum sağlanır.</t>
  </si>
  <si>
    <r>
      <rPr>
        <b/>
        <sz val="12"/>
        <color theme="1"/>
        <rFont val="Symbol"/>
        <family val="1"/>
        <charset val="2"/>
      </rPr>
      <t>FLF</t>
    </r>
    <r>
      <rPr>
        <vertAlign val="superscript"/>
        <sz val="12"/>
        <color theme="1"/>
        <rFont val="Symbol"/>
        <family val="1"/>
        <charset val="2"/>
      </rPr>
      <t xml:space="preserve">-1 </t>
    </r>
    <r>
      <rPr>
        <sz val="12"/>
        <color theme="1"/>
        <rFont val="Symbol"/>
        <family val="1"/>
        <charset val="2"/>
      </rPr>
      <t>=</t>
    </r>
    <r>
      <rPr>
        <b/>
        <sz val="12"/>
        <color theme="1"/>
        <rFont val="Symbol"/>
        <family val="1"/>
        <charset val="2"/>
      </rPr>
      <t xml:space="preserve"> FLF</t>
    </r>
    <r>
      <rPr>
        <vertAlign val="superscript"/>
        <sz val="12"/>
        <color theme="1"/>
        <rFont val="Symbol"/>
        <family val="1"/>
        <charset val="2"/>
      </rPr>
      <t>T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</si>
  <si>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Times New Roman"/>
        <family val="1"/>
      </rPr>
      <t>M</t>
    </r>
    <r>
      <rPr>
        <sz val="12"/>
        <color theme="1"/>
        <rFont val="Times New Roman"/>
        <family val="2"/>
      </rPr>
      <t xml:space="preserve"> = </t>
    </r>
    <r>
      <rPr>
        <b/>
        <sz val="12"/>
        <color theme="1"/>
        <rFont val="Times New Roman"/>
        <family val="1"/>
      </rPr>
      <t>B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</si>
  <si>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2"/>
      </rPr>
      <t xml:space="preserve"> = 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 xml:space="preserve"> = </t>
    </r>
  </si>
  <si>
    <r>
      <rPr>
        <b/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 xml:space="preserve"> = </t>
    </r>
    <r>
      <rPr>
        <b/>
        <sz val="12"/>
        <color theme="1"/>
        <rFont val="Times New Roman"/>
        <family val="1"/>
      </rPr>
      <t>B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2"/>
      </rPr>
      <t>x</t>
    </r>
    <r>
      <rPr>
        <b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2"/>
      </rPr>
      <t xml:space="preserve"> = </t>
    </r>
    <r>
      <rPr>
        <b/>
        <sz val="12"/>
        <color theme="1"/>
        <rFont val="Times New Roman"/>
        <family val="1"/>
      </rPr>
      <t>M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2"/>
      </rPr>
      <t>x</t>
    </r>
    <r>
      <rPr>
        <b/>
        <sz val="12"/>
        <color theme="1"/>
        <rFont val="Times New Roman"/>
        <family val="1"/>
      </rPr>
      <t>K</t>
    </r>
    <r>
      <rPr>
        <sz val="12"/>
        <color theme="1"/>
        <rFont val="Times New Roman"/>
        <family val="2"/>
      </rPr>
      <t xml:space="preserve"> =</t>
    </r>
  </si>
  <si>
    <r>
      <t>det(</t>
    </r>
    <r>
      <rPr>
        <b/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>) = 0</t>
    </r>
  </si>
  <si>
    <r>
      <t>det(</t>
    </r>
    <r>
      <rPr>
        <b/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>) =</t>
    </r>
  </si>
  <si>
    <r>
      <rPr>
        <b/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>-</t>
    </r>
    <r>
      <rPr>
        <sz val="12"/>
        <color theme="1"/>
        <rFont val="Symbol"/>
        <family val="1"/>
        <charset val="2"/>
      </rPr>
      <t>l</t>
    </r>
    <r>
      <rPr>
        <b/>
        <sz val="12"/>
        <color theme="1"/>
        <rFont val="Times New Roman"/>
        <family val="1"/>
      </rPr>
      <t>I</t>
    </r>
    <r>
      <rPr>
        <sz val="12"/>
        <color theme="1"/>
        <rFont val="Times New Roman"/>
        <family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</si>
  <si>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Symbol"/>
        <family val="1"/>
        <charset val="2"/>
      </rPr>
      <t>-1</t>
    </r>
    <r>
      <rPr>
        <b/>
        <sz val="12"/>
        <color theme="1"/>
        <rFont val="Times New Roman"/>
        <family val="1"/>
      </rPr>
      <t>Ã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Symbol"/>
        <family val="1"/>
        <charset val="2"/>
      </rPr>
      <t xml:space="preserve"> =</t>
    </r>
  </si>
  <si>
    <r>
      <t xml:space="preserve">Gerçek </t>
    </r>
    <r>
      <rPr>
        <b/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 xml:space="preserve"> = </t>
    </r>
  </si>
  <si>
    <t>Bundan dolayı özvektörler doğrudan birbirlerine dik değildir. Ancak A ve B matrisleri üzerinden dik olurlar.</t>
  </si>
  <si>
    <t>Ayrıca özvektörler B matrisi üzerinden birim büyüklüğe sahipse, A üzerinden diklik bağlantısı özdeğerleri verir.</t>
  </si>
  <si>
    <t>Burada öz vektörlerin büyüklüğü 1 olacak şekilde seçilmiştir. Ancak hala B matrisi üzerinden büyüklük 1 değildir.</t>
  </si>
  <si>
    <t>Burada öz vektörler ilk terimi 1 olacak şekilde seçilmiştir. Yani B matrisi üzerinden tanımlanan büyüklük henüz 1 değildir.</t>
  </si>
  <si>
    <t xml:space="preserve">Burada özvektörlerin B matrisi üzerinden büyüklüğü 1 olarak seçilmiştir. </t>
  </si>
  <si>
    <t>Dikkat edilirse, yeni vektörlerin büyüklüğü artık 1 değildir.</t>
  </si>
  <si>
    <t>Büyüklük:</t>
  </si>
  <si>
    <t>Özvektörlerin B matrisi üzerinden büyüklükleri:</t>
  </si>
  <si>
    <r>
      <t xml:space="preserve">Yine aynı sebepten dolayı, </t>
    </r>
    <r>
      <rPr>
        <b/>
        <sz val="8"/>
        <color theme="1"/>
        <rFont val="Symbol"/>
        <family val="1"/>
        <charset val="2"/>
      </rPr>
      <t xml:space="preserve"> F</t>
    </r>
    <r>
      <rPr>
        <vertAlign val="superscript"/>
        <sz val="8"/>
        <color theme="1"/>
        <rFont val="Times New Roman"/>
        <family val="1"/>
      </rPr>
      <t>-1</t>
    </r>
    <r>
      <rPr>
        <sz val="8"/>
        <color theme="1"/>
        <rFont val="Times New Roman"/>
        <family val="2"/>
      </rPr>
      <t xml:space="preserve"> = </t>
    </r>
    <r>
      <rPr>
        <b/>
        <sz val="8"/>
        <color theme="1"/>
        <rFont val="Symbol"/>
        <family val="1"/>
        <charset val="2"/>
      </rPr>
      <t>F</t>
    </r>
    <r>
      <rPr>
        <vertAlign val="superscript"/>
        <sz val="8"/>
        <color theme="1"/>
        <rFont val="Times New Roman"/>
        <family val="1"/>
      </rPr>
      <t>T</t>
    </r>
    <r>
      <rPr>
        <sz val="8"/>
        <color theme="1"/>
        <rFont val="Times New Roman"/>
        <family val="1"/>
      </rPr>
      <t xml:space="preserve"> sağlanmamaktadır.</t>
    </r>
  </si>
  <si>
    <t>Özvektörler birbirlerine doğrudan dik olmadıklarından bu matris diyagonal değildir</t>
  </si>
  <si>
    <r>
      <t xml:space="preserve">Özvektörler </t>
    </r>
    <r>
      <rPr>
        <b/>
        <sz val="8"/>
        <color theme="1"/>
        <rFont val="Times New Roman"/>
        <family val="1"/>
      </rPr>
      <t>A</t>
    </r>
    <r>
      <rPr>
        <sz val="8"/>
        <color theme="1"/>
        <rFont val="Times New Roman"/>
        <family val="2"/>
      </rPr>
      <t xml:space="preserve"> matrisi üzerinden birbirlerine diktir (diyagonal matris).</t>
    </r>
  </si>
  <si>
    <r>
      <t xml:space="preserve">Özvektörler </t>
    </r>
    <r>
      <rPr>
        <b/>
        <sz val="8"/>
        <color theme="1"/>
        <rFont val="Times New Roman"/>
        <family val="1"/>
      </rPr>
      <t>B</t>
    </r>
    <r>
      <rPr>
        <sz val="8"/>
        <color theme="1"/>
        <rFont val="Times New Roman"/>
        <family val="2"/>
      </rPr>
      <t xml:space="preserve"> matrisi üzerinden birbirlerine diktir (diyagonal matris).</t>
    </r>
  </si>
  <si>
    <r>
      <t xml:space="preserve">Bunun için bir önceki bölümde bulunan özvektörler, yine aynı bölümde bulunan </t>
    </r>
    <r>
      <rPr>
        <b/>
        <sz val="12"/>
        <color theme="1"/>
        <rFont val="Symbol"/>
        <family val="1"/>
        <charset val="2"/>
      </rPr>
      <t>f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M</t>
    </r>
    <r>
      <rPr>
        <b/>
        <sz val="12"/>
        <color theme="1"/>
        <rFont val="Symbol"/>
        <family val="1"/>
        <charset val="2"/>
      </rPr>
      <t>f</t>
    </r>
    <r>
      <rPr>
        <sz val="12"/>
        <color theme="1"/>
        <rFont val="Times New Roman"/>
        <family val="1"/>
      </rPr>
      <t xml:space="preserve"> değerlerinin kareköküne bölünmüştür.</t>
    </r>
  </si>
  <si>
    <r>
      <rPr>
        <b/>
        <sz val="12"/>
        <color theme="1"/>
        <rFont val="Times New Roman"/>
        <family val="1"/>
      </rPr>
      <t>Birbirine Dik ve Birim Büyüklükteki Baz Vektörleri:</t>
    </r>
    <r>
      <rPr>
        <sz val="12"/>
        <color theme="1"/>
        <rFont val="Times New Roman"/>
        <family val="2"/>
      </rPr>
      <t xml:space="preserve"> Bu örnekte, seçilen baz vektörleri birbirine diktirler ve büyüklükleri  birimdir. </t>
    </r>
  </si>
  <si>
    <r>
      <rPr>
        <b/>
        <sz val="12"/>
        <color theme="1"/>
        <rFont val="Times New Roman"/>
        <family val="1"/>
      </rPr>
      <t>Birbirine Dik Baz Vektörleri:</t>
    </r>
    <r>
      <rPr>
        <sz val="12"/>
        <color theme="1"/>
        <rFont val="Times New Roman"/>
        <family val="2"/>
      </rPr>
      <t xml:space="preserve"> Bu örnekte, seçilen baz vektörleri birbirine diktirler. Ancak büyüklükleri birim değildir.</t>
    </r>
  </si>
  <si>
    <r>
      <rPr>
        <b/>
        <sz val="12"/>
        <color theme="1"/>
        <rFont val="Times New Roman"/>
        <family val="1"/>
      </rPr>
      <t>Genel Baz Vektörleri:</t>
    </r>
    <r>
      <rPr>
        <sz val="12"/>
        <color theme="1"/>
        <rFont val="Times New Roman"/>
        <family val="2"/>
      </rPr>
      <t xml:space="preserve"> Bu örnekte, seçilen baz vektörleri birbirine dik değillerdir. Ayrıca büyüklükleri de birim değildir.</t>
    </r>
  </si>
  <si>
    <t>3. Genelleştirilmiş Özdeğer Problemi: A ve B Matrisleri Simetrik Ancak Ã Matrisi Simetrik Değil</t>
  </si>
  <si>
    <r>
      <t xml:space="preserve">Bu problemlerde A ve B matrisleri simetrik olsa bile </t>
    </r>
    <r>
      <rPr>
        <sz val="12"/>
        <color theme="1"/>
        <rFont val="Times New Roman"/>
        <family val="1"/>
      </rPr>
      <t>Ã</t>
    </r>
    <r>
      <rPr>
        <sz val="12"/>
        <color theme="1"/>
        <rFont val="Times New Roman"/>
        <family val="2"/>
      </rPr>
      <t xml:space="preserve"> matrisi simetrik olmaz.</t>
    </r>
  </si>
  <si>
    <t>Ancak özvektörlerin B matrisi üzerinden büyüklüğü 1 değildir.</t>
  </si>
  <si>
    <t>ve B matrisi üzerinden büyüklükleri 1 dir (birim matris).</t>
  </si>
  <si>
    <r>
      <t xml:space="preserve">Özvektörler </t>
    </r>
    <r>
      <rPr>
        <b/>
        <sz val="8"/>
        <color theme="1"/>
        <rFont val="Times New Roman"/>
        <family val="1"/>
      </rPr>
      <t>B</t>
    </r>
    <r>
      <rPr>
        <sz val="8"/>
        <color theme="1"/>
        <rFont val="Times New Roman"/>
        <family val="2"/>
      </rPr>
      <t xml:space="preserve"> matrisi üzerinden birbirlerine diktir (diyagonal matris)</t>
    </r>
  </si>
  <si>
    <t>Vektörler Üzerinden Kontrol:</t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</si>
  <si>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1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  <r>
      <rPr>
        <vertAlign val="subscript"/>
        <sz val="12"/>
        <color theme="1"/>
        <rFont val="Symbol"/>
        <family val="1"/>
        <charset val="2"/>
      </rPr>
      <t>1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</si>
  <si>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2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  <r>
      <rPr>
        <vertAlign val="subscript"/>
        <sz val="12"/>
        <color theme="1"/>
        <rFont val="Symbol"/>
        <family val="1"/>
        <charset val="2"/>
      </rPr>
      <t>2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</si>
  <si>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3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Mf</t>
    </r>
    <r>
      <rPr>
        <vertAlign val="subscript"/>
        <sz val="12"/>
        <color theme="1"/>
        <rFont val="Symbol"/>
        <family val="1"/>
        <charset val="2"/>
      </rPr>
      <t>3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</si>
  <si>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1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vertAlign val="subscript"/>
        <sz val="12"/>
        <color theme="1"/>
        <rFont val="Symbol"/>
        <family val="1"/>
        <charset val="2"/>
      </rPr>
      <t>1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</si>
  <si>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2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vertAlign val="subscript"/>
        <sz val="12"/>
        <color theme="1"/>
        <rFont val="Symbol"/>
        <family val="1"/>
        <charset val="2"/>
      </rPr>
      <t>2</t>
    </r>
    <r>
      <rPr>
        <sz val="12"/>
        <color theme="1"/>
        <rFont val="Symbol"/>
        <family val="1"/>
        <charset val="2"/>
      </rPr>
      <t xml:space="preserve"> =</t>
    </r>
  </si>
  <si>
    <r>
      <rPr>
        <b/>
        <sz val="12"/>
        <color theme="1"/>
        <rFont val="Symbol"/>
        <family val="1"/>
        <charset val="2"/>
      </rPr>
      <t>f</t>
    </r>
    <r>
      <rPr>
        <vertAlign val="subscript"/>
        <sz val="12"/>
        <color theme="1"/>
        <rFont val="Symbol"/>
        <family val="1"/>
        <charset val="2"/>
      </rPr>
      <t>3</t>
    </r>
    <r>
      <rPr>
        <vertAlign val="superscript"/>
        <sz val="12"/>
        <color theme="1"/>
        <rFont val="Symbol"/>
        <family val="1"/>
        <charset val="2"/>
      </rPr>
      <t>T</t>
    </r>
    <r>
      <rPr>
        <b/>
        <sz val="12"/>
        <color theme="1"/>
        <rFont val="Symbol"/>
        <family val="1"/>
        <charset val="2"/>
      </rPr>
      <t>Kf</t>
    </r>
    <r>
      <rPr>
        <vertAlign val="subscript"/>
        <sz val="12"/>
        <color theme="1"/>
        <rFont val="Symbol"/>
        <family val="1"/>
        <charset val="2"/>
      </rPr>
      <t>3</t>
    </r>
    <r>
      <rPr>
        <sz val="12"/>
        <color theme="1"/>
        <rFont val="Symbol"/>
        <family val="1"/>
        <charset val="2"/>
      </rPr>
      <t xml:space="preserve"> =</t>
    </r>
  </si>
  <si>
    <t>2b. Standart Özdeğer Problemi: A Matrisi Simetrik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</si>
</sst>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"/>
    <numFmt numFmtId="165" formatCode="0.0000"/>
    <numFmt numFmtId="166" formatCode="0.000"/>
    <numFmt numFmtId="167" formatCode="&quot;Karekök(&quot;0.0000&quot;)&quot;\ \="/>
  </numFmts>
  <fonts count="17" x14ac:knownFonts="1">
    <font>
      <sz val="12"/>
      <color theme="1"/>
      <name val="Times New Roman"/>
      <family val="2"/>
    </font>
    <font>
      <vertAlign val="superscript"/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vertAlign val="subscript"/>
      <sz val="12"/>
      <color theme="1"/>
      <name val="Symbol"/>
      <family val="1"/>
      <charset val="2"/>
    </font>
    <font>
      <vertAlign val="subscript"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Symbol"/>
      <family val="1"/>
      <charset val="2"/>
    </font>
    <font>
      <b/>
      <sz val="12"/>
      <color theme="1"/>
      <name val="Times New Roman"/>
      <family val="1"/>
    </font>
    <font>
      <sz val="12"/>
      <name val="Symbol"/>
      <family val="1"/>
      <charset val="2"/>
    </font>
    <font>
      <vertAlign val="subscript"/>
      <sz val="12"/>
      <name val="Symbol"/>
      <family val="1"/>
      <charset val="2"/>
    </font>
    <font>
      <vertAlign val="superscript"/>
      <sz val="12"/>
      <color theme="1"/>
      <name val="Symbol"/>
      <family val="1"/>
      <charset val="2"/>
    </font>
    <font>
      <sz val="8"/>
      <color theme="1"/>
      <name val="Times New Roman"/>
      <family val="2"/>
    </font>
    <font>
      <sz val="12"/>
      <name val="Times New Roman"/>
      <family val="1"/>
    </font>
    <font>
      <b/>
      <sz val="8"/>
      <color theme="1"/>
      <name val="Symbol"/>
      <family val="1"/>
      <charset val="2"/>
    </font>
    <font>
      <vertAlign val="superscript"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Fill="1" applyBorder="1"/>
    <xf numFmtId="0" fontId="0" fillId="0" borderId="0" xfId="0" quotePrefix="1"/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2" xfId="0" quotePrefix="1" applyBorder="1" applyAlignment="1">
      <alignment horizontal="right"/>
    </xf>
    <xf numFmtId="0" fontId="0" fillId="0" borderId="3" xfId="0" quotePrefix="1" applyBorder="1" applyAlignment="1">
      <alignment horizontal="right"/>
    </xf>
    <xf numFmtId="0" fontId="0" fillId="0" borderId="12" xfId="0" applyBorder="1"/>
    <xf numFmtId="0" fontId="0" fillId="0" borderId="13" xfId="0" applyBorder="1"/>
    <xf numFmtId="11" fontId="0" fillId="0" borderId="0" xfId="0" applyNumberFormat="1"/>
    <xf numFmtId="0" fontId="2" fillId="0" borderId="0" xfId="0" applyFont="1" applyAlignment="1">
      <alignment horizontal="right"/>
    </xf>
    <xf numFmtId="164" fontId="0" fillId="0" borderId="0" xfId="0" applyNumberFormat="1" applyBorder="1"/>
    <xf numFmtId="164" fontId="0" fillId="0" borderId="0" xfId="0" applyNumberFormat="1"/>
    <xf numFmtId="165" fontId="0" fillId="0" borderId="0" xfId="0" applyNumberFormat="1" applyBorder="1"/>
    <xf numFmtId="165" fontId="0" fillId="0" borderId="9" xfId="0" applyNumberFormat="1" applyBorder="1"/>
    <xf numFmtId="165" fontId="0" fillId="0" borderId="11" xfId="0" applyNumberFormat="1" applyBorder="1"/>
    <xf numFmtId="165" fontId="0" fillId="0" borderId="5" xfId="0" applyNumberFormat="1" applyBorder="1"/>
    <xf numFmtId="165" fontId="0" fillId="0" borderId="7" xfId="0" applyNumberFormat="1" applyBorder="1"/>
    <xf numFmtId="0" fontId="7" fillId="0" borderId="0" xfId="0" applyFont="1"/>
    <xf numFmtId="0" fontId="7" fillId="0" borderId="0" xfId="0" applyFont="1" applyAlignment="1">
      <alignment horizontal="right"/>
    </xf>
    <xf numFmtId="164" fontId="0" fillId="0" borderId="9" xfId="0" applyNumberFormat="1" applyBorder="1"/>
    <xf numFmtId="164" fontId="0" fillId="0" borderId="4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11" xfId="0" applyNumberFormat="1" applyBorder="1"/>
    <xf numFmtId="164" fontId="0" fillId="0" borderId="8" xfId="0" applyNumberFormat="1" applyBorder="1"/>
    <xf numFmtId="165" fontId="0" fillId="0" borderId="4" xfId="0" applyNumberFormat="1" applyBorder="1"/>
    <xf numFmtId="165" fontId="0" fillId="0" borderId="10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6" fontId="0" fillId="0" borderId="4" xfId="0" applyNumberFormat="1" applyBorder="1"/>
    <xf numFmtId="166" fontId="0" fillId="0" borderId="6" xfId="0" applyNumberFormat="1" applyBorder="1"/>
    <xf numFmtId="166" fontId="0" fillId="0" borderId="8" xfId="0" applyNumberFormat="1" applyBorder="1"/>
    <xf numFmtId="0" fontId="8" fillId="0" borderId="4" xfId="0" applyFont="1" applyBorder="1" applyAlignment="1">
      <alignment horizontal="center" vertical="center" readingOrder="1"/>
    </xf>
    <xf numFmtId="0" fontId="8" fillId="0" borderId="1" xfId="0" applyFont="1" applyBorder="1" applyAlignment="1">
      <alignment horizontal="center" vertical="center" readingOrder="1"/>
    </xf>
    <xf numFmtId="164" fontId="0" fillId="0" borderId="2" xfId="0" applyNumberFormat="1" applyBorder="1"/>
    <xf numFmtId="164" fontId="0" fillId="0" borderId="3" xfId="0" applyNumberFormat="1" applyBorder="1"/>
    <xf numFmtId="164" fontId="0" fillId="0" borderId="5" xfId="0" applyNumberFormat="1" applyBorder="1"/>
    <xf numFmtId="164" fontId="0" fillId="0" borderId="7" xfId="0" applyNumberFormat="1" applyBorder="1"/>
    <xf numFmtId="164" fontId="0" fillId="0" borderId="1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1" xfId="0" applyNumberFormat="1" applyBorder="1"/>
    <xf numFmtId="166" fontId="0" fillId="0" borderId="2" xfId="0" applyNumberFormat="1" applyBorder="1"/>
    <xf numFmtId="166" fontId="0" fillId="0" borderId="3" xfId="0" applyNumberFormat="1" applyBorder="1"/>
    <xf numFmtId="166" fontId="0" fillId="0" borderId="5" xfId="0" applyNumberFormat="1" applyBorder="1"/>
    <xf numFmtId="166" fontId="0" fillId="0" borderId="0" xfId="0" applyNumberFormat="1" applyBorder="1"/>
    <xf numFmtId="166" fontId="0" fillId="0" borderId="7" xfId="0" applyNumberFormat="1" applyBorder="1"/>
    <xf numFmtId="166" fontId="0" fillId="0" borderId="1" xfId="0" applyNumberFormat="1" applyBorder="1"/>
    <xf numFmtId="0" fontId="2" fillId="0" borderId="0" xfId="0" quotePrefix="1" applyFont="1"/>
    <xf numFmtId="0" fontId="6" fillId="0" borderId="0" xfId="0" quotePrefix="1" applyFont="1" applyAlignment="1">
      <alignment horizontal="right"/>
    </xf>
    <xf numFmtId="1" fontId="0" fillId="0" borderId="2" xfId="0" applyNumberFormat="1" applyBorder="1"/>
    <xf numFmtId="1" fontId="0" fillId="0" borderId="3" xfId="0" applyNumberFormat="1" applyBorder="1"/>
    <xf numFmtId="1" fontId="0" fillId="0" borderId="4" xfId="0" applyNumberFormat="1" applyBorder="1"/>
    <xf numFmtId="1" fontId="0" fillId="0" borderId="5" xfId="0" applyNumberFormat="1" applyBorder="1"/>
    <xf numFmtId="1" fontId="0" fillId="0" borderId="0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1" xfId="0" applyNumberFormat="1" applyBorder="1"/>
    <xf numFmtId="1" fontId="0" fillId="0" borderId="8" xfId="0" applyNumberFormat="1" applyBorder="1"/>
    <xf numFmtId="0" fontId="8" fillId="0" borderId="0" xfId="0" applyFont="1" applyBorder="1" applyAlignment="1">
      <alignment horizontal="center" vertical="center" readingOrder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6" fillId="0" borderId="0" xfId="0" quotePrefix="1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165" fontId="0" fillId="0" borderId="0" xfId="0" applyNumberFormat="1"/>
    <xf numFmtId="165" fontId="0" fillId="2" borderId="2" xfId="0" applyNumberFormat="1" applyFill="1" applyBorder="1"/>
    <xf numFmtId="165" fontId="0" fillId="2" borderId="0" xfId="0" applyNumberFormat="1" applyFill="1" applyBorder="1"/>
    <xf numFmtId="165" fontId="0" fillId="2" borderId="8" xfId="0" applyNumberFormat="1" applyFill="1" applyBorder="1"/>
    <xf numFmtId="0" fontId="2" fillId="0" borderId="0" xfId="0" applyFont="1" applyAlignment="1">
      <alignment horizontal="left"/>
    </xf>
    <xf numFmtId="0" fontId="0" fillId="0" borderId="12" xfId="0" quotePrefix="1" applyBorder="1" applyAlignment="1">
      <alignment horizontal="right"/>
    </xf>
    <xf numFmtId="165" fontId="0" fillId="0" borderId="13" xfId="0" applyNumberFormat="1" applyBorder="1"/>
    <xf numFmtId="0" fontId="11" fillId="0" borderId="0" xfId="0" applyFont="1"/>
    <xf numFmtId="0" fontId="7" fillId="0" borderId="0" xfId="0" quotePrefix="1" applyFont="1" applyAlignment="1">
      <alignment horizontal="right"/>
    </xf>
    <xf numFmtId="167" fontId="11" fillId="0" borderId="0" xfId="0" applyNumberFormat="1" applyFont="1"/>
    <xf numFmtId="165" fontId="0" fillId="0" borderId="0" xfId="0" applyNumberFormat="1" applyAlignment="1">
      <alignment horizontal="left"/>
    </xf>
    <xf numFmtId="0" fontId="11" fillId="0" borderId="5" xfId="0" applyFont="1" applyBorder="1" applyAlignment="1"/>
    <xf numFmtId="0" fontId="11" fillId="0" borderId="0" xfId="0" applyFont="1" applyAlignment="1"/>
    <xf numFmtId="0" fontId="11" fillId="0" borderId="6" xfId="0" applyFont="1" applyBorder="1" applyAlignment="1"/>
    <xf numFmtId="0" fontId="1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2" fillId="0" borderId="0" xfId="0" applyFont="1" applyBorder="1" applyAlignment="1">
      <alignment horizontal="center" vertical="center" readingOrder="1"/>
    </xf>
    <xf numFmtId="0" fontId="0" fillId="0" borderId="16" xfId="0" applyBorder="1"/>
    <xf numFmtId="165" fontId="0" fillId="0" borderId="16" xfId="0" applyNumberFormat="1" applyBorder="1"/>
    <xf numFmtId="166" fontId="0" fillId="0" borderId="16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ymbol" panose="05050102010706020507" pitchFamily="18" charset="2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'2a. Standart Özdeğer Problemi'!$E$47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'2a. Standart Özdeğer Problemi'!$D$48:$D$51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2.74273031006833</c:v>
                </c:pt>
                <c:pt idx="2">
                  <c:v>-3.3565205374896632</c:v>
                </c:pt>
                <c:pt idx="3">
                  <c:v>1</c:v>
                </c:pt>
              </c:numCache>
            </c:numRef>
          </c:xVal>
          <c:yVal>
            <c:numRef>
              <c:f>'2a. Standart Özdeğer Problemi'!$E$48:$E$51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7C7-4B33-8EB9-49BBC283C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 baseline="0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2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'2a. Standart Özdeğer Problemi'!$K$47</c:f>
              <c:strCache>
                <c:ptCount val="1"/>
                <c:pt idx="0">
                  <c:v>f2</c:v>
                </c:pt>
              </c:strCache>
            </c:strRef>
          </c:tx>
          <c:xVal>
            <c:numRef>
              <c:f>'2a. Standart Özdeğer Problemi'!$J$48:$J$51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3.5910632408404641E-2</c:v>
                </c:pt>
                <c:pt idx="2">
                  <c:v>-1.3137824644217819</c:v>
                </c:pt>
                <c:pt idx="3">
                  <c:v>1</c:v>
                </c:pt>
              </c:numCache>
            </c:numRef>
          </c:xVal>
          <c:yVal>
            <c:numRef>
              <c:f>'2a. Standart Özdeğer Problemi'!$K$48:$K$51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92-45AC-925F-8AFAB326C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3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'2a. Standart Özdeğer Problemi'!$Q$47</c:f>
              <c:strCache>
                <c:ptCount val="1"/>
                <c:pt idx="0">
                  <c:v>f3</c:v>
                </c:pt>
              </c:strCache>
            </c:strRef>
          </c:tx>
          <c:xVal>
            <c:numRef>
              <c:f>'2a. Standart Özdeğer Problemi'!$P$48:$P$51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0.90709610694110299</c:v>
                </c:pt>
                <c:pt idx="2">
                  <c:v>1.6806659804795903</c:v>
                </c:pt>
                <c:pt idx="3">
                  <c:v>1</c:v>
                </c:pt>
              </c:numCache>
            </c:numRef>
          </c:xVal>
          <c:yVal>
            <c:numRef>
              <c:f>'2a. Standart Özdeğer Problemi'!$Q$48:$Q$51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EF-49CC-89D7-BBC4E5F69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ymbol" panose="05050102010706020507" pitchFamily="18" charset="2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'2b. Standart Özdeğer Problemi'!$E$47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'2b. Standart Özdeğer Problemi'!$D$48:$D$51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-3.2189314844123125</c:v>
                </c:pt>
                <c:pt idx="2">
                  <c:v>1.1906069400255248</c:v>
                </c:pt>
                <c:pt idx="3">
                  <c:v>1</c:v>
                </c:pt>
              </c:numCache>
            </c:numRef>
          </c:xVal>
          <c:yVal>
            <c:numRef>
              <c:f>'2b. Standart Özdeğer Problemi'!$E$48:$E$51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E37-4EC8-8898-DD7939031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 baseline="0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2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'2b. Standart Özdeğer Problemi'!$K$47</c:f>
              <c:strCache>
                <c:ptCount val="1"/>
                <c:pt idx="0">
                  <c:v>f2</c:v>
                </c:pt>
              </c:strCache>
            </c:strRef>
          </c:tx>
          <c:xVal>
            <c:numRef>
              <c:f>'2b. Standart Özdeğer Problemi'!$J$48:$J$51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4.2901299919923863E-2</c:v>
                </c:pt>
                <c:pt idx="2">
                  <c:v>-0.72391176912070332</c:v>
                </c:pt>
                <c:pt idx="3">
                  <c:v>1</c:v>
                </c:pt>
              </c:numCache>
            </c:numRef>
          </c:xVal>
          <c:yVal>
            <c:numRef>
              <c:f>'2b. Standart Özdeğer Problemi'!$K$48:$K$51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B31-498B-B788-3E01BF56B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3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'2b. Standart Özdeğer Problemi'!$Q$47</c:f>
              <c:strCache>
                <c:ptCount val="1"/>
                <c:pt idx="0">
                  <c:v>f3</c:v>
                </c:pt>
              </c:strCache>
            </c:strRef>
          </c:tx>
          <c:xVal>
            <c:numRef>
              <c:f>'2b. Standart Özdeğer Problemi'!$P$48:$P$51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0.8400155361318169</c:v>
                </c:pt>
                <c:pt idx="2">
                  <c:v>1.4311646507090727</c:v>
                </c:pt>
                <c:pt idx="3">
                  <c:v>1</c:v>
                </c:pt>
              </c:numCache>
            </c:numRef>
          </c:xVal>
          <c:yVal>
            <c:numRef>
              <c:f>'2b. Standart Özdeğer Problemi'!$Q$48:$Q$51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1FD-42A2-A771-D2436B563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ymbol" panose="05050102010706020507" pitchFamily="18" charset="2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'3. Genelleştirilmiş Özdeğer P.'!$E$55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'3. Genelleştirilmiş Özdeğer P.'!$D$56:$D$59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0.30184995358401079</c:v>
                </c:pt>
                <c:pt idx="2">
                  <c:v>0.64853527218163731</c:v>
                </c:pt>
                <c:pt idx="3">
                  <c:v>1</c:v>
                </c:pt>
              </c:numCache>
            </c:numRef>
          </c:xVal>
          <c:yVal>
            <c:numRef>
              <c:f>'3. Genelleştirilmiş Özdeğer P.'!$E$56:$E$59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D6-4502-977F-DEBDC8B30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 baseline="0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2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'3. Genelleştirilmiş Özdeğer P.'!$K$55</c:f>
              <c:strCache>
                <c:ptCount val="1"/>
                <c:pt idx="0">
                  <c:v>f2</c:v>
                </c:pt>
              </c:strCache>
            </c:strRef>
          </c:tx>
          <c:xVal>
            <c:numRef>
              <c:f>'3. Genelleştirilmiş Özdeğer P.'!$J$56:$J$59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-0.67897747511441531</c:v>
                </c:pt>
                <c:pt idx="2">
                  <c:v>-0.60659909246383348</c:v>
                </c:pt>
                <c:pt idx="3">
                  <c:v>1</c:v>
                </c:pt>
              </c:numCache>
            </c:numRef>
          </c:xVal>
          <c:yVal>
            <c:numRef>
              <c:f>'3. Genelleştirilmiş Özdeğer P.'!$K$56:$K$59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F7-4159-8F9E-53A90180FF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ymbol" panose="05050102010706020507" pitchFamily="18" charset="2"/>
                <a:ea typeface="+mn-ea"/>
                <a:cs typeface="+mn-cs"/>
              </a:defRPr>
            </a:pPr>
            <a:r>
              <a:rPr lang="en-US">
                <a:latin typeface="Symbol" panose="05050102010706020507" pitchFamily="18" charset="2"/>
              </a:rPr>
              <a:t>f</a:t>
            </a:r>
            <a:r>
              <a:rPr lang="en-US" baseline="-25000">
                <a:latin typeface="Symbol" panose="05050102010706020507" pitchFamily="18" charset="2"/>
              </a:rPr>
              <a:t>3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'3. Genelleştirilmiş Özdeğer P.'!$Q$55</c:f>
              <c:strCache>
                <c:ptCount val="1"/>
                <c:pt idx="0">
                  <c:v>f3</c:v>
                </c:pt>
              </c:strCache>
            </c:strRef>
          </c:tx>
          <c:xVal>
            <c:numRef>
              <c:f>'3. Genelleştirilmiş Özdeğer P.'!$P$56:$P$59</c:f>
              <c:numCache>
                <c:formatCode>0.0000</c:formatCode>
                <c:ptCount val="4"/>
                <c:pt idx="0" formatCode="General">
                  <c:v>0</c:v>
                </c:pt>
                <c:pt idx="1">
                  <c:v>2.4396275215325072</c:v>
                </c:pt>
                <c:pt idx="2">
                  <c:v>-2.5419361797197721</c:v>
                </c:pt>
                <c:pt idx="3">
                  <c:v>1</c:v>
                </c:pt>
              </c:numCache>
            </c:numRef>
          </c:xVal>
          <c:yVal>
            <c:numRef>
              <c:f>'3. Genelleştirilmiş Özdeğer P.'!$Q$56:$Q$59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8AD-497F-9814-0718E8A0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5868399"/>
        <c:axId val="565870895"/>
      </c:scatterChart>
      <c:valAx>
        <c:axId val="565868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70895"/>
        <c:crosses val="autoZero"/>
        <c:crossBetween val="midCat"/>
      </c:valAx>
      <c:valAx>
        <c:axId val="565870895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68399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90487</xdr:colOff>
      <xdr:row>33</xdr:row>
      <xdr:rowOff>19050</xdr:rowOff>
    </xdr:from>
    <xdr:to>
      <xdr:col>7</xdr:col>
      <xdr:colOff>247650</xdr:colOff>
      <xdr:row>51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133350</xdr:colOff>
      <xdr:row>33</xdr:row>
      <xdr:rowOff>9525</xdr:rowOff>
    </xdr:from>
    <xdr:to>
      <xdr:col>13</xdr:col>
      <xdr:colOff>357188</xdr:colOff>
      <xdr:row>50</xdr:row>
      <xdr:rowOff>190500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161925</xdr:colOff>
      <xdr:row>33</xdr:row>
      <xdr:rowOff>9525</xdr:rowOff>
    </xdr:from>
    <xdr:to>
      <xdr:col>19</xdr:col>
      <xdr:colOff>385763</xdr:colOff>
      <xdr:row>50</xdr:row>
      <xdr:rowOff>190500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90487</xdr:colOff>
      <xdr:row>33</xdr:row>
      <xdr:rowOff>19050</xdr:rowOff>
    </xdr:from>
    <xdr:to>
      <xdr:col>7</xdr:col>
      <xdr:colOff>247650</xdr:colOff>
      <xdr:row>51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133350</xdr:colOff>
      <xdr:row>33</xdr:row>
      <xdr:rowOff>9525</xdr:rowOff>
    </xdr:from>
    <xdr:to>
      <xdr:col>13</xdr:col>
      <xdr:colOff>357188</xdr:colOff>
      <xdr:row>50</xdr:row>
      <xdr:rowOff>190500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161925</xdr:colOff>
      <xdr:row>33</xdr:row>
      <xdr:rowOff>9525</xdr:rowOff>
    </xdr:from>
    <xdr:to>
      <xdr:col>19</xdr:col>
      <xdr:colOff>385763</xdr:colOff>
      <xdr:row>50</xdr:row>
      <xdr:rowOff>190500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90487</xdr:colOff>
      <xdr:row>41</xdr:row>
      <xdr:rowOff>19050</xdr:rowOff>
    </xdr:from>
    <xdr:to>
      <xdr:col>7</xdr:col>
      <xdr:colOff>247650</xdr:colOff>
      <xdr:row>59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133350</xdr:colOff>
      <xdr:row>41</xdr:row>
      <xdr:rowOff>9525</xdr:rowOff>
    </xdr:from>
    <xdr:to>
      <xdr:col>13</xdr:col>
      <xdr:colOff>357188</xdr:colOff>
      <xdr:row>58</xdr:row>
      <xdr:rowOff>190500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161925</xdr:colOff>
      <xdr:row>41</xdr:row>
      <xdr:rowOff>9525</xdr:rowOff>
    </xdr:from>
    <xdr:to>
      <xdr:col>19</xdr:col>
      <xdr:colOff>385763</xdr:colOff>
      <xdr:row>58</xdr:row>
      <xdr:rowOff>190500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workbookViewId="0">
      <selection activeCell="F60" sqref="F60"/>
    </sheetView>
  </sheetViews>
  <sheetFormatPr defaultRowHeight="15.75" x14ac:dyDescent="0.25"/>
  <cols>
    <col min="3" max="4" width="9.125" bestFit="1" customWidth="1"/>
    <col min="5" max="5" width="13" bestFit="1" customWidth="1"/>
    <col min="20" max="20" width="11.125" bestFit="1" customWidth="1"/>
  </cols>
  <sheetData>
    <row r="1" spans="1:17" x14ac:dyDescent="0.25">
      <c r="A1" s="30" t="s">
        <v>66</v>
      </c>
    </row>
    <row r="2" spans="1:17" x14ac:dyDescent="0.25">
      <c r="A2" s="30" t="s">
        <v>65</v>
      </c>
    </row>
    <row r="4" spans="1:17" x14ac:dyDescent="0.25">
      <c r="B4" t="s">
        <v>0</v>
      </c>
    </row>
    <row r="5" spans="1:17" x14ac:dyDescent="0.25">
      <c r="N5" s="3">
        <f t="array" ref="N5:Q10">MMULT(Amatrisi, Bmatrisi)</f>
        <v>27</v>
      </c>
      <c r="O5" s="4">
        <v>11</v>
      </c>
      <c r="P5" s="4">
        <v>5</v>
      </c>
      <c r="Q5" s="5">
        <v>22</v>
      </c>
    </row>
    <row r="6" spans="1:17" x14ac:dyDescent="0.25">
      <c r="C6" s="3">
        <v>1</v>
      </c>
      <c r="D6" s="4">
        <v>2</v>
      </c>
      <c r="E6" s="5">
        <v>3</v>
      </c>
      <c r="H6" s="1"/>
      <c r="I6" s="1"/>
      <c r="J6" s="1"/>
      <c r="K6" s="1"/>
      <c r="N6" s="6">
        <v>-33</v>
      </c>
      <c r="O6" s="1">
        <v>60</v>
      </c>
      <c r="P6" s="1">
        <v>93</v>
      </c>
      <c r="Q6" s="7">
        <v>51</v>
      </c>
    </row>
    <row r="7" spans="1:17" x14ac:dyDescent="0.25">
      <c r="C7" s="6">
        <v>-9</v>
      </c>
      <c r="D7" s="1">
        <v>3</v>
      </c>
      <c r="E7" s="7">
        <v>0</v>
      </c>
      <c r="H7" s="3">
        <v>4</v>
      </c>
      <c r="I7" s="4">
        <v>-5</v>
      </c>
      <c r="J7" s="4">
        <v>-9</v>
      </c>
      <c r="K7" s="5">
        <v>-3</v>
      </c>
      <c r="M7" s="12" t="s">
        <v>5</v>
      </c>
      <c r="N7" s="6">
        <v>51</v>
      </c>
      <c r="O7" s="1">
        <v>32</v>
      </c>
      <c r="P7" s="1">
        <v>23</v>
      </c>
      <c r="Q7" s="7">
        <v>55</v>
      </c>
    </row>
    <row r="8" spans="1:17" x14ac:dyDescent="0.25">
      <c r="B8" s="12" t="s">
        <v>1</v>
      </c>
      <c r="C8" s="6">
        <v>1</v>
      </c>
      <c r="D8" s="1">
        <v>5</v>
      </c>
      <c r="E8" s="7">
        <v>6</v>
      </c>
      <c r="G8" s="12" t="s">
        <v>2</v>
      </c>
      <c r="H8" s="6">
        <v>1</v>
      </c>
      <c r="I8" s="10">
        <v>5</v>
      </c>
      <c r="J8" s="10">
        <v>4</v>
      </c>
      <c r="K8" s="7">
        <v>8</v>
      </c>
      <c r="N8" s="6">
        <v>-27</v>
      </c>
      <c r="O8" s="1">
        <v>31</v>
      </c>
      <c r="P8" s="1">
        <v>44</v>
      </c>
      <c r="Q8" s="7">
        <v>30</v>
      </c>
    </row>
    <row r="9" spans="1:17" x14ac:dyDescent="0.25">
      <c r="C9" s="6">
        <v>-4</v>
      </c>
      <c r="D9" s="10">
        <v>3</v>
      </c>
      <c r="E9" s="7">
        <v>-2</v>
      </c>
      <c r="H9" s="8">
        <v>7</v>
      </c>
      <c r="I9" s="2">
        <v>2</v>
      </c>
      <c r="J9" s="2">
        <v>2</v>
      </c>
      <c r="K9" s="9">
        <v>3</v>
      </c>
      <c r="N9" s="6">
        <v>20</v>
      </c>
      <c r="O9" s="1">
        <v>-24</v>
      </c>
      <c r="P9" s="1">
        <v>-23</v>
      </c>
      <c r="Q9" s="7">
        <v>-34</v>
      </c>
    </row>
    <row r="10" spans="1:17" x14ac:dyDescent="0.25">
      <c r="C10" s="6">
        <v>1</v>
      </c>
      <c r="D10" s="10">
        <v>-5</v>
      </c>
      <c r="E10" s="7">
        <v>3</v>
      </c>
      <c r="H10" s="1"/>
      <c r="I10" s="1"/>
      <c r="J10" s="1"/>
      <c r="K10" s="1" t="s">
        <v>4</v>
      </c>
      <c r="N10" s="8">
        <v>53</v>
      </c>
      <c r="O10" s="2">
        <v>-16</v>
      </c>
      <c r="P10" s="2">
        <v>-20</v>
      </c>
      <c r="Q10" s="9">
        <v>-17</v>
      </c>
    </row>
    <row r="11" spans="1:17" x14ac:dyDescent="0.25">
      <c r="C11" s="8">
        <v>2</v>
      </c>
      <c r="D11" s="2">
        <v>-4</v>
      </c>
      <c r="E11" s="9">
        <v>7</v>
      </c>
      <c r="H11" s="1"/>
      <c r="I11" s="1"/>
      <c r="J11" s="1"/>
      <c r="K11" s="1"/>
      <c r="Q11" t="s">
        <v>7</v>
      </c>
    </row>
    <row r="12" spans="1:17" x14ac:dyDescent="0.25">
      <c r="E12" t="s">
        <v>3</v>
      </c>
    </row>
    <row r="15" spans="1:17" x14ac:dyDescent="0.25">
      <c r="C15" s="3">
        <v>1</v>
      </c>
      <c r="D15" s="4">
        <v>6</v>
      </c>
      <c r="E15" s="5">
        <v>-1</v>
      </c>
      <c r="H15" s="3">
        <f t="array" ref="H15:J17">MINVERSE(Fmatrisi)</f>
        <v>0.10526315789473684</v>
      </c>
      <c r="I15" s="4">
        <v>0.1244019138755981</v>
      </c>
      <c r="J15" s="5">
        <v>0.12918660287081338</v>
      </c>
      <c r="K15">
        <f>MDETERM(H15:J17)</f>
        <v>4.7846889952153108E-3</v>
      </c>
      <c r="M15" s="12" t="s">
        <v>6</v>
      </c>
      <c r="N15" s="3">
        <f t="array" ref="N15:P18">TRANSPOSE(Bmatrisi)</f>
        <v>4</v>
      </c>
      <c r="O15" s="4">
        <v>1</v>
      </c>
      <c r="P15" s="5">
        <v>7</v>
      </c>
    </row>
    <row r="16" spans="1:17" ht="18.75" x14ac:dyDescent="0.25">
      <c r="B16" s="13" t="s">
        <v>12</v>
      </c>
      <c r="C16" s="6">
        <v>2</v>
      </c>
      <c r="D16" s="1">
        <v>-3</v>
      </c>
      <c r="E16" s="7">
        <v>5</v>
      </c>
      <c r="G16" s="12" t="s">
        <v>30</v>
      </c>
      <c r="H16" s="6">
        <v>0.15789473684210525</v>
      </c>
      <c r="I16" s="1">
        <v>4.7846889952153091E-3</v>
      </c>
      <c r="J16" s="7">
        <v>-3.3492822966507178E-2</v>
      </c>
      <c r="N16" s="6">
        <v>-5</v>
      </c>
      <c r="O16" s="1">
        <v>5</v>
      </c>
      <c r="P16" s="7">
        <v>2</v>
      </c>
    </row>
    <row r="17" spans="2:20" x14ac:dyDescent="0.25">
      <c r="C17" s="8">
        <v>5</v>
      </c>
      <c r="D17" s="2">
        <v>-2</v>
      </c>
      <c r="E17" s="9">
        <v>-4</v>
      </c>
      <c r="H17" s="8">
        <v>5.2631578947368418E-2</v>
      </c>
      <c r="I17" s="2">
        <v>0.15311004784688995</v>
      </c>
      <c r="J17" s="9">
        <v>-7.1770334928229665E-2</v>
      </c>
      <c r="N17" s="6">
        <v>-9</v>
      </c>
      <c r="O17" s="1">
        <v>4</v>
      </c>
      <c r="P17" s="7">
        <v>2</v>
      </c>
    </row>
    <row r="18" spans="2:20" x14ac:dyDescent="0.25">
      <c r="E18" t="s">
        <v>13</v>
      </c>
      <c r="J18" t="s">
        <v>13</v>
      </c>
      <c r="N18" s="8">
        <v>-3</v>
      </c>
      <c r="O18" s="2">
        <v>8</v>
      </c>
      <c r="P18" s="9">
        <v>3</v>
      </c>
    </row>
    <row r="19" spans="2:20" x14ac:dyDescent="0.25">
      <c r="P19" t="s">
        <v>8</v>
      </c>
    </row>
    <row r="20" spans="2:20" x14ac:dyDescent="0.25">
      <c r="C20" s="14">
        <v>7</v>
      </c>
      <c r="F20" s="14">
        <f t="array" ref="F20:F22">MMULT(H15:J17, C20:C22)</f>
        <v>1.1339712918660285</v>
      </c>
      <c r="I20" s="14">
        <f t="array" ref="I20:I22">MMULT(C15:E17,F20:F22)</f>
        <v>6.9999999999999982</v>
      </c>
    </row>
    <row r="21" spans="2:20" x14ac:dyDescent="0.25">
      <c r="B21" s="12" t="s">
        <v>14</v>
      </c>
      <c r="C21" s="15">
        <v>-2</v>
      </c>
      <c r="E21" s="12" t="s">
        <v>16</v>
      </c>
      <c r="F21" s="15">
        <v>0.92822966507177018</v>
      </c>
      <c r="H21" s="12" t="s">
        <v>17</v>
      </c>
      <c r="I21" s="15">
        <v>-2</v>
      </c>
    </row>
    <row r="22" spans="2:20" x14ac:dyDescent="0.25">
      <c r="C22" s="16">
        <v>5</v>
      </c>
      <c r="F22" s="16">
        <v>-0.29665071770334928</v>
      </c>
      <c r="I22" s="16">
        <v>5</v>
      </c>
      <c r="M22" s="12" t="s">
        <v>9</v>
      </c>
      <c r="N22" s="3">
        <f t="array" ref="N22:Q25">MMULT(Dmatrisi,Bmatrisi)</f>
        <v>66</v>
      </c>
      <c r="O22" s="4">
        <v>-1</v>
      </c>
      <c r="P22" s="4">
        <v>-18</v>
      </c>
      <c r="Q22" s="5">
        <v>17</v>
      </c>
      <c r="S22" s="12" t="s">
        <v>11</v>
      </c>
      <c r="T22">
        <f>MDETERM(N22:Q25)</f>
        <v>-9.0305540823010192E-10</v>
      </c>
    </row>
    <row r="23" spans="2:20" x14ac:dyDescent="0.25">
      <c r="C23" t="s">
        <v>15</v>
      </c>
      <c r="F23" t="s">
        <v>15</v>
      </c>
      <c r="I23" t="s">
        <v>15</v>
      </c>
      <c r="N23" s="6">
        <v>-1</v>
      </c>
      <c r="O23" s="1">
        <v>54</v>
      </c>
      <c r="P23" s="1">
        <v>69</v>
      </c>
      <c r="Q23" s="7">
        <v>61</v>
      </c>
    </row>
    <row r="24" spans="2:20" x14ac:dyDescent="0.25">
      <c r="N24" s="6">
        <v>-18</v>
      </c>
      <c r="O24" s="1">
        <v>69</v>
      </c>
      <c r="P24" s="1">
        <v>101</v>
      </c>
      <c r="Q24" s="7">
        <v>65</v>
      </c>
    </row>
    <row r="25" spans="2:20" x14ac:dyDescent="0.25">
      <c r="N25" s="8">
        <v>17</v>
      </c>
      <c r="O25" s="2">
        <v>61</v>
      </c>
      <c r="P25" s="2">
        <v>65</v>
      </c>
      <c r="Q25" s="9">
        <v>82</v>
      </c>
    </row>
    <row r="26" spans="2:20" x14ac:dyDescent="0.25">
      <c r="Q26" t="s">
        <v>10</v>
      </c>
    </row>
    <row r="27" spans="2:20" x14ac:dyDescent="0.25">
      <c r="C27" s="3">
        <f t="array" ref="C27:E29">MMULT(C15:E17,H15:J17)</f>
        <v>1</v>
      </c>
      <c r="D27" s="4">
        <v>0</v>
      </c>
      <c r="E27" s="5">
        <v>-1.3877787807814457E-17</v>
      </c>
    </row>
    <row r="28" spans="2:20" ht="18.75" x14ac:dyDescent="0.25">
      <c r="B28" s="12" t="s">
        <v>62</v>
      </c>
      <c r="C28" s="6">
        <v>0</v>
      </c>
      <c r="D28" s="1">
        <v>1</v>
      </c>
      <c r="E28" s="7">
        <v>0</v>
      </c>
    </row>
    <row r="29" spans="2:20" x14ac:dyDescent="0.25">
      <c r="C29" s="8">
        <v>0</v>
      </c>
      <c r="D29" s="2">
        <v>0</v>
      </c>
      <c r="E29" s="9">
        <v>1</v>
      </c>
    </row>
    <row r="30" spans="2:20" x14ac:dyDescent="0.25">
      <c r="E30" t="s">
        <v>13</v>
      </c>
    </row>
    <row r="34" spans="2:5" x14ac:dyDescent="0.25">
      <c r="C34" s="3">
        <f t="array" ref="C34:E36">5*C15:E17</f>
        <v>5</v>
      </c>
      <c r="D34" s="4">
        <v>30</v>
      </c>
      <c r="E34" s="5">
        <v>-5</v>
      </c>
    </row>
    <row r="35" spans="2:5" x14ac:dyDescent="0.25">
      <c r="B35" s="12" t="s">
        <v>18</v>
      </c>
      <c r="C35" s="6">
        <v>10</v>
      </c>
      <c r="D35" s="1">
        <v>-15</v>
      </c>
      <c r="E35" s="7">
        <v>25</v>
      </c>
    </row>
    <row r="36" spans="2:5" x14ac:dyDescent="0.25">
      <c r="C36" s="8">
        <v>25</v>
      </c>
      <c r="D36" s="2">
        <v>-10</v>
      </c>
      <c r="E36" s="9">
        <v>-20</v>
      </c>
    </row>
    <row r="37" spans="2:5" x14ac:dyDescent="0.25">
      <c r="E37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9"/>
  <sheetViews>
    <sheetView topLeftCell="A28" workbookViewId="0">
      <selection activeCell="G20" sqref="G20"/>
    </sheetView>
  </sheetViews>
  <sheetFormatPr defaultRowHeight="15.75" x14ac:dyDescent="0.25"/>
  <cols>
    <col min="3" max="13" width="8.625" customWidth="1"/>
  </cols>
  <sheetData>
    <row r="1" spans="1:10" x14ac:dyDescent="0.25">
      <c r="A1" s="30" t="s">
        <v>68</v>
      </c>
    </row>
    <row r="3" spans="1:10" x14ac:dyDescent="0.25">
      <c r="C3" s="12" t="s">
        <v>19</v>
      </c>
      <c r="D3" s="14">
        <v>1</v>
      </c>
      <c r="E3">
        <f t="array" ref="E3">MMULT( TRANSPOSE(v_1), v_1)</f>
        <v>5</v>
      </c>
      <c r="F3" s="12" t="s">
        <v>21</v>
      </c>
      <c r="G3" s="14">
        <v>-2</v>
      </c>
      <c r="I3" s="11" t="s">
        <v>29</v>
      </c>
      <c r="J3" s="14">
        <f t="array" ref="J3:J4">MMULT(TRANSPOSE(v_1), v_2)</f>
        <v>0</v>
      </c>
    </row>
    <row r="4" spans="1:10" x14ac:dyDescent="0.25">
      <c r="D4" s="16">
        <v>2</v>
      </c>
      <c r="G4" s="16">
        <v>1</v>
      </c>
      <c r="J4" s="16">
        <v>0</v>
      </c>
    </row>
    <row r="6" spans="1:10" x14ac:dyDescent="0.25">
      <c r="C6" s="17" t="s">
        <v>22</v>
      </c>
      <c r="D6" s="4">
        <v>3</v>
      </c>
      <c r="E6" s="4"/>
      <c r="F6" s="18" t="s">
        <v>23</v>
      </c>
      <c r="G6" s="4">
        <v>5</v>
      </c>
      <c r="H6" s="4"/>
      <c r="I6" s="18" t="s">
        <v>20</v>
      </c>
      <c r="J6" s="14">
        <f t="array" ref="J6:J7">D6*v_1+G6*v_2</f>
        <v>-7</v>
      </c>
    </row>
    <row r="7" spans="1:10" x14ac:dyDescent="0.25">
      <c r="C7" s="8"/>
      <c r="D7" s="2"/>
      <c r="E7" s="2"/>
      <c r="F7" s="2"/>
      <c r="G7" s="2"/>
      <c r="H7" s="2"/>
      <c r="I7" s="2"/>
      <c r="J7" s="16">
        <v>11</v>
      </c>
    </row>
    <row r="8" spans="1:10" x14ac:dyDescent="0.25">
      <c r="J8" t="s">
        <v>27</v>
      </c>
    </row>
    <row r="10" spans="1:10" x14ac:dyDescent="0.25">
      <c r="C10" s="12" t="s">
        <v>24</v>
      </c>
      <c r="D10" s="19">
        <f t="array" ref="D10:E10">TRANSPOSE(v_1)</f>
        <v>1</v>
      </c>
      <c r="E10" s="20">
        <v>2</v>
      </c>
      <c r="G10" s="12" t="s">
        <v>26</v>
      </c>
      <c r="H10">
        <f t="array" ref="H10">MMULT(D10:E10,J6:J7)</f>
        <v>15</v>
      </c>
    </row>
    <row r="11" spans="1:10" x14ac:dyDescent="0.25">
      <c r="E11" t="s">
        <v>25</v>
      </c>
      <c r="G11" t="s">
        <v>28</v>
      </c>
      <c r="H11">
        <f>E3*D6</f>
        <v>15</v>
      </c>
    </row>
    <row r="14" spans="1:10" x14ac:dyDescent="0.25">
      <c r="C14" s="12" t="s">
        <v>19</v>
      </c>
      <c r="D14" s="14">
        <f>D3/SQRT(E3)</f>
        <v>0.44721359549995793</v>
      </c>
      <c r="E14">
        <f t="array" ref="E14">MMULT( TRANSPOSE(D14:D15), D14:D15)</f>
        <v>0.99999999999999989</v>
      </c>
    </row>
    <row r="15" spans="1:10" x14ac:dyDescent="0.25">
      <c r="D15" s="16">
        <f>D4/SQRT(E3)</f>
        <v>0.89442719099991586</v>
      </c>
    </row>
    <row r="19" spans="1:15" x14ac:dyDescent="0.25">
      <c r="A19" s="30" t="s">
        <v>69</v>
      </c>
      <c r="B19" s="77" t="s">
        <v>151</v>
      </c>
    </row>
    <row r="20" spans="1:15" ht="18.75" x14ac:dyDescent="0.25">
      <c r="B20" t="s">
        <v>90</v>
      </c>
    </row>
    <row r="22" spans="1:15" ht="18.75" x14ac:dyDescent="0.35">
      <c r="D22" s="78" t="s">
        <v>71</v>
      </c>
      <c r="E22" s="78" t="s">
        <v>72</v>
      </c>
      <c r="F22" s="78" t="s">
        <v>73</v>
      </c>
      <c r="G22" s="78" t="s">
        <v>74</v>
      </c>
    </row>
    <row r="23" spans="1:15" x14ac:dyDescent="0.25">
      <c r="D23" s="52">
        <v>0.75126705930565296</v>
      </c>
      <c r="E23" s="53">
        <v>0.89090325253579905</v>
      </c>
      <c r="F23" s="53">
        <v>0.149294005559057</v>
      </c>
      <c r="G23" s="38">
        <v>0.81428482606881603</v>
      </c>
      <c r="L23" s="80">
        <f t="array" ref="L23:O26">MMULT(TRANSPOSE(D23:G26), D23:G26)</f>
        <v>1.3741765146190374</v>
      </c>
      <c r="M23" s="53">
        <v>1.287793500868927</v>
      </c>
      <c r="N23" s="53">
        <v>0.78097834277264511</v>
      </c>
      <c r="O23" s="38">
        <v>1.3887003838472327</v>
      </c>
    </row>
    <row r="24" spans="1:15" ht="18.75" x14ac:dyDescent="0.25">
      <c r="C24" s="76" t="s">
        <v>70</v>
      </c>
      <c r="D24" s="28">
        <v>0.255095115459269</v>
      </c>
      <c r="E24" s="25">
        <v>0.95929142520544397</v>
      </c>
      <c r="F24" s="25">
        <v>0.25750825412373601</v>
      </c>
      <c r="G24" s="40">
        <v>0.24352496872498899</v>
      </c>
      <c r="K24" s="76" t="s">
        <v>80</v>
      </c>
      <c r="L24" s="28">
        <v>1.287793500868927</v>
      </c>
      <c r="M24" s="81">
        <v>2.0326102162346853</v>
      </c>
      <c r="N24" s="25">
        <v>0.87533523940119129</v>
      </c>
      <c r="O24" s="40">
        <v>1.5160842049537711</v>
      </c>
    </row>
    <row r="25" spans="1:15" x14ac:dyDescent="0.25">
      <c r="D25" s="28">
        <v>0.50595705166514204</v>
      </c>
      <c r="E25" s="25">
        <v>0.54721552996380296</v>
      </c>
      <c r="F25" s="25">
        <v>0.84071725598366298</v>
      </c>
      <c r="G25" s="40">
        <v>0.92926362318722799</v>
      </c>
      <c r="L25" s="28">
        <v>0.78097834277264511</v>
      </c>
      <c r="M25" s="25">
        <v>0.87533523940119129</v>
      </c>
      <c r="N25" s="81">
        <v>0.86006413208893195</v>
      </c>
      <c r="O25" s="40">
        <v>1.0545201308723655</v>
      </c>
    </row>
    <row r="26" spans="1:15" x14ac:dyDescent="0.25">
      <c r="D26" s="29">
        <v>0.69907672265668597</v>
      </c>
      <c r="E26" s="54">
        <v>0.138624442828679</v>
      </c>
      <c r="F26" s="54">
        <v>0.25428217897153099</v>
      </c>
      <c r="G26" s="41">
        <v>0.34998376598480901</v>
      </c>
      <c r="L26" s="29">
        <v>1.3887003838472327</v>
      </c>
      <c r="M26" s="54">
        <v>1.5160842049537711</v>
      </c>
      <c r="N26" s="54">
        <v>1.0545201308723655</v>
      </c>
      <c r="O26" s="82">
        <v>1.7083837061903928</v>
      </c>
    </row>
    <row r="27" spans="1:15" ht="18.75" x14ac:dyDescent="0.35">
      <c r="D27" s="25"/>
      <c r="E27" s="25"/>
      <c r="F27" s="76" t="s">
        <v>75</v>
      </c>
      <c r="G27" t="s">
        <v>76</v>
      </c>
    </row>
    <row r="28" spans="1:15" x14ac:dyDescent="0.25">
      <c r="D28" s="25"/>
      <c r="E28" s="25"/>
      <c r="F28" s="76" t="s">
        <v>77</v>
      </c>
      <c r="G28" t="s">
        <v>10</v>
      </c>
    </row>
    <row r="30" spans="1:15" ht="20.25" x14ac:dyDescent="0.35">
      <c r="C30" s="76" t="s">
        <v>91</v>
      </c>
      <c r="D30" s="79">
        <f>D31^2</f>
        <v>1.3741765146190377</v>
      </c>
      <c r="E30" s="79">
        <f>E31^2</f>
        <v>2.0326102162346853</v>
      </c>
      <c r="F30" s="79">
        <f>F31^2</f>
        <v>0.86006413208893207</v>
      </c>
      <c r="G30" s="79">
        <f>G31^2</f>
        <v>1.7083837061903928</v>
      </c>
      <c r="H30" s="12" t="s">
        <v>84</v>
      </c>
      <c r="I30" t="s">
        <v>82</v>
      </c>
      <c r="J30" s="11" t="s">
        <v>83</v>
      </c>
      <c r="K30" s="76" t="s">
        <v>81</v>
      </c>
      <c r="L30" s="79">
        <f>L23</f>
        <v>1.3741765146190374</v>
      </c>
      <c r="M30" s="79">
        <f>M24</f>
        <v>2.0326102162346853</v>
      </c>
      <c r="N30" s="79">
        <f>N25</f>
        <v>0.86006413208893195</v>
      </c>
      <c r="O30" s="79">
        <f>O26</f>
        <v>1.7083837061903928</v>
      </c>
    </row>
    <row r="31" spans="1:15" ht="18.75" x14ac:dyDescent="0.35">
      <c r="C31" s="76" t="s">
        <v>78</v>
      </c>
      <c r="D31" s="79">
        <f t="array" ref="D31">SQRT(MMULT(TRANSPOSE(D23:D26),D23:D26))</f>
        <v>1.1722527520202448</v>
      </c>
      <c r="E31" s="79">
        <f t="array" ref="E31">SQRT(MMULT(TRANSPOSE(E23:E26),E23:E26))</f>
        <v>1.4256963969354364</v>
      </c>
      <c r="F31" s="79">
        <f t="array" ref="F31">SQRT(MMULT(TRANSPOSE(F23:F26),F23:F26))</f>
        <v>0.92739642660996491</v>
      </c>
      <c r="G31" s="79">
        <f t="array" ref="G31">SQRT(MMULT(TRANSPOSE(G23:G26),G23:G26))</f>
        <v>1.3070515315741735</v>
      </c>
      <c r="H31" s="12" t="s">
        <v>84</v>
      </c>
      <c r="I31" t="s">
        <v>82</v>
      </c>
      <c r="J31" s="11" t="s">
        <v>83</v>
      </c>
      <c r="K31" t="s">
        <v>79</v>
      </c>
      <c r="L31" s="79">
        <f>SQRT(L30)</f>
        <v>1.1722527520202448</v>
      </c>
      <c r="M31" s="79">
        <f t="shared" ref="M31:O31" si="0">SQRT(M30)</f>
        <v>1.4256963969354364</v>
      </c>
      <c r="N31" s="79">
        <f t="shared" si="0"/>
        <v>0.92739642660996491</v>
      </c>
      <c r="O31" s="79">
        <f t="shared" si="0"/>
        <v>1.3070515315741735</v>
      </c>
    </row>
    <row r="32" spans="1:15" x14ac:dyDescent="0.25">
      <c r="C32" s="76"/>
      <c r="D32" s="79"/>
      <c r="E32" s="79"/>
      <c r="F32" s="79"/>
      <c r="G32" s="79"/>
      <c r="H32" s="12"/>
      <c r="J32" s="11"/>
      <c r="L32" s="79"/>
      <c r="M32" s="79"/>
      <c r="N32" s="79"/>
      <c r="O32" s="79"/>
    </row>
    <row r="34" spans="1:15" x14ac:dyDescent="0.25">
      <c r="A34" s="30" t="s">
        <v>85</v>
      </c>
      <c r="B34" s="77" t="s">
        <v>150</v>
      </c>
    </row>
    <row r="35" spans="1:15" ht="18.75" x14ac:dyDescent="0.25">
      <c r="B35" t="s">
        <v>89</v>
      </c>
    </row>
    <row r="37" spans="1:15" ht="18.75" x14ac:dyDescent="0.35">
      <c r="D37" s="78" t="s">
        <v>71</v>
      </c>
      <c r="E37" s="78" t="s">
        <v>72</v>
      </c>
      <c r="F37" s="78" t="s">
        <v>73</v>
      </c>
      <c r="G37" s="78" t="s">
        <v>74</v>
      </c>
    </row>
    <row r="38" spans="1:15" x14ac:dyDescent="0.25">
      <c r="D38" s="52">
        <v>0.69564182193770696</v>
      </c>
      <c r="E38" s="53">
        <v>1.2283377779307001</v>
      </c>
      <c r="F38" s="53">
        <v>-0.225548310135116</v>
      </c>
      <c r="G38" s="38">
        <v>0.99866707588657999</v>
      </c>
      <c r="L38" s="80">
        <f t="array" ref="L38:O41">MMULT(TRANSPOSE(D38:G41), D38:G41)</f>
        <v>1.5376000000000021</v>
      </c>
      <c r="M38" s="53">
        <v>-4.4408920985006262E-16</v>
      </c>
      <c r="N38" s="53">
        <v>-3.3306690738754696E-16</v>
      </c>
      <c r="O38" s="38">
        <v>-5.5511151231257827E-17</v>
      </c>
    </row>
    <row r="39" spans="1:15" ht="18.75" x14ac:dyDescent="0.25">
      <c r="C39" s="76" t="s">
        <v>70</v>
      </c>
      <c r="D39" s="28">
        <v>-0.627640899369872</v>
      </c>
      <c r="E39" s="25">
        <v>-0.75493606624810605</v>
      </c>
      <c r="F39" s="25">
        <v>-0.597336843935656</v>
      </c>
      <c r="G39" s="40">
        <v>0.65093991656249195</v>
      </c>
      <c r="K39" s="76" t="s">
        <v>80</v>
      </c>
      <c r="L39" s="28">
        <v>-4.4408920985006262E-16</v>
      </c>
      <c r="M39" s="81">
        <v>6.3000999999999907</v>
      </c>
      <c r="N39" s="25">
        <v>-1.0547118733938987E-15</v>
      </c>
      <c r="O39" s="40">
        <v>-7.8825834748386114E-15</v>
      </c>
    </row>
    <row r="40" spans="1:15" x14ac:dyDescent="0.25">
      <c r="D40" s="28">
        <v>0.121072870661877</v>
      </c>
      <c r="E40" s="25">
        <v>-1.4736485247526401</v>
      </c>
      <c r="F40" s="25">
        <v>0.44720952373622902</v>
      </c>
      <c r="G40" s="40">
        <v>0.99009008380549601</v>
      </c>
      <c r="L40" s="28">
        <v>-3.3306690738754696E-16</v>
      </c>
      <c r="M40" s="25">
        <v>-1.0547118733938987E-15</v>
      </c>
      <c r="N40" s="81">
        <v>0.7225000000000007</v>
      </c>
      <c r="O40" s="40">
        <v>1.3877787807814457E-16</v>
      </c>
    </row>
    <row r="41" spans="1:15" x14ac:dyDescent="0.25">
      <c r="D41" s="29">
        <v>-0.80317539616142397</v>
      </c>
      <c r="E41" s="54">
        <v>1.43168357701011</v>
      </c>
      <c r="F41" s="54">
        <v>0.33885143728749201</v>
      </c>
      <c r="G41" s="41">
        <v>0.50553231599551596</v>
      </c>
      <c r="L41" s="29">
        <v>-5.5511151231257827E-17</v>
      </c>
      <c r="M41" s="54">
        <v>-7.8825834748386114E-15</v>
      </c>
      <c r="N41" s="54">
        <v>1.3877787807814457E-16</v>
      </c>
      <c r="O41" s="82">
        <v>2.6569000000000003</v>
      </c>
    </row>
    <row r="42" spans="1:15" ht="18.75" x14ac:dyDescent="0.35">
      <c r="D42" s="25"/>
      <c r="E42" s="25"/>
      <c r="F42" s="76" t="s">
        <v>75</v>
      </c>
      <c r="G42" t="s">
        <v>76</v>
      </c>
    </row>
    <row r="43" spans="1:15" x14ac:dyDescent="0.25">
      <c r="D43" s="25"/>
      <c r="E43" s="25"/>
      <c r="F43" s="76" t="s">
        <v>77</v>
      </c>
      <c r="G43" t="s">
        <v>10</v>
      </c>
    </row>
    <row r="45" spans="1:15" ht="20.25" x14ac:dyDescent="0.35">
      <c r="C45" s="76" t="s">
        <v>91</v>
      </c>
      <c r="D45" s="79">
        <f>D46^2</f>
        <v>1.5376000000000021</v>
      </c>
      <c r="E45" s="79">
        <f>E46^2</f>
        <v>6.3000999999999898</v>
      </c>
      <c r="F45" s="79">
        <f>F46^2</f>
        <v>0.7225000000000007</v>
      </c>
      <c r="G45" s="79">
        <f>G46^2</f>
        <v>2.6569000000000003</v>
      </c>
      <c r="H45" s="12" t="s">
        <v>84</v>
      </c>
      <c r="I45" t="s">
        <v>82</v>
      </c>
      <c r="J45" s="11" t="s">
        <v>83</v>
      </c>
      <c r="K45" s="76" t="s">
        <v>81</v>
      </c>
      <c r="L45" s="79">
        <f>L38</f>
        <v>1.5376000000000021</v>
      </c>
      <c r="M45" s="79">
        <f>M39</f>
        <v>6.3000999999999907</v>
      </c>
      <c r="N45" s="79">
        <f>N40</f>
        <v>0.7225000000000007</v>
      </c>
      <c r="O45" s="79">
        <f>O41</f>
        <v>2.6569000000000003</v>
      </c>
    </row>
    <row r="46" spans="1:15" ht="18.75" x14ac:dyDescent="0.35">
      <c r="C46" s="76" t="s">
        <v>78</v>
      </c>
      <c r="D46" s="79">
        <f t="array" ref="D46">SQRT(MMULT(TRANSPOSE(D38:D41),D38:D41))</f>
        <v>1.2400000000000009</v>
      </c>
      <c r="E46" s="79">
        <f t="array" ref="E46">SQRT(MMULT(TRANSPOSE(E38:E41),E38:E41))</f>
        <v>2.509999999999998</v>
      </c>
      <c r="F46" s="79">
        <f t="array" ref="F46">SQRT(MMULT(TRANSPOSE(F38:F41),F38:F41))</f>
        <v>0.85000000000000042</v>
      </c>
      <c r="G46" s="79">
        <f t="array" ref="G46">SQRT(MMULT(TRANSPOSE(G38:G41),G38:G41))</f>
        <v>1.6300000000000001</v>
      </c>
      <c r="H46" s="12" t="s">
        <v>84</v>
      </c>
      <c r="I46" t="s">
        <v>82</v>
      </c>
      <c r="J46" s="11" t="s">
        <v>83</v>
      </c>
      <c r="K46" t="s">
        <v>79</v>
      </c>
      <c r="L46" s="79">
        <f>SQRT(L45)</f>
        <v>1.2400000000000009</v>
      </c>
      <c r="M46" s="79">
        <f t="shared" ref="M46" si="1">SQRT(M45)</f>
        <v>2.509999999999998</v>
      </c>
      <c r="N46" s="79">
        <f t="shared" ref="N46" si="2">SQRT(N45)</f>
        <v>0.85000000000000042</v>
      </c>
      <c r="O46" s="79">
        <f t="shared" ref="O46" si="3">SQRT(O45)</f>
        <v>1.6300000000000001</v>
      </c>
    </row>
    <row r="49" spans="1:15" x14ac:dyDescent="0.25">
      <c r="A49" s="30" t="s">
        <v>86</v>
      </c>
      <c r="B49" s="77" t="s">
        <v>149</v>
      </c>
    </row>
    <row r="50" spans="1:15" x14ac:dyDescent="0.25">
      <c r="B50" t="s">
        <v>87</v>
      </c>
    </row>
    <row r="51" spans="1:15" ht="18.75" x14ac:dyDescent="0.25">
      <c r="B51" t="s">
        <v>88</v>
      </c>
    </row>
    <row r="53" spans="1:15" ht="18.75" x14ac:dyDescent="0.35">
      <c r="D53" s="78" t="s">
        <v>71</v>
      </c>
      <c r="E53" s="78" t="s">
        <v>72</v>
      </c>
      <c r="F53" s="78" t="s">
        <v>73</v>
      </c>
      <c r="G53" s="78" t="s">
        <v>74</v>
      </c>
    </row>
    <row r="54" spans="1:15" x14ac:dyDescent="0.25">
      <c r="D54" s="52">
        <f t="array" ref="D54:D57">D38:D41*(1/D46)</f>
        <v>0.56100146930460193</v>
      </c>
      <c r="E54" s="53">
        <f t="array" ref="E54:E57">E38:E41*(1/E46)</f>
        <v>0.48937760076920361</v>
      </c>
      <c r="F54" s="53">
        <f t="array" ref="F54:F57">F38:F41*(1/F46)</f>
        <v>-0.26535095310013634</v>
      </c>
      <c r="G54" s="38">
        <f t="array" ref="G54:G57">G38:G41*(1/G46)</f>
        <v>0.61267918766047857</v>
      </c>
      <c r="L54" s="80">
        <f t="array" ref="L54:O57">MMULT(TRANSPOSE(D54:G57), D54:G57)</f>
        <v>0.99999999999999978</v>
      </c>
      <c r="M54" s="53">
        <v>-1.6653345369377348E-16</v>
      </c>
      <c r="N54" s="53">
        <v>-2.2204460492503131E-16</v>
      </c>
      <c r="O54" s="38">
        <v>-2.7755575615628914E-17</v>
      </c>
    </row>
    <row r="55" spans="1:15" ht="18.75" x14ac:dyDescent="0.25">
      <c r="C55" s="76" t="s">
        <v>70</v>
      </c>
      <c r="D55" s="28">
        <v>-0.50616201562086416</v>
      </c>
      <c r="E55" s="25">
        <v>-0.30077134113470383</v>
      </c>
      <c r="F55" s="25">
        <v>-0.70274922815959495</v>
      </c>
      <c r="G55" s="40">
        <v>0.39934964206287848</v>
      </c>
      <c r="K55" s="76" t="s">
        <v>80</v>
      </c>
      <c r="L55" s="28">
        <v>-1.6653345369377348E-16</v>
      </c>
      <c r="M55" s="81">
        <v>1</v>
      </c>
      <c r="N55" s="25">
        <v>-4.7184478546569153E-16</v>
      </c>
      <c r="O55" s="40">
        <v>-1.915134717478395E-15</v>
      </c>
    </row>
    <row r="56" spans="1:15" x14ac:dyDescent="0.25">
      <c r="D56" s="28">
        <v>9.7639411824094274E-2</v>
      </c>
      <c r="E56" s="25">
        <v>-0.58711096603690882</v>
      </c>
      <c r="F56" s="25">
        <v>0.52612885145438681</v>
      </c>
      <c r="G56" s="40">
        <v>0.60741722932852515</v>
      </c>
      <c r="L56" s="28">
        <v>-2.2204460492503131E-16</v>
      </c>
      <c r="M56" s="25">
        <v>-4.7184478546569153E-16</v>
      </c>
      <c r="N56" s="81">
        <v>0.99999999999999989</v>
      </c>
      <c r="O56" s="40">
        <v>6.9388939039072284E-17</v>
      </c>
    </row>
    <row r="57" spans="1:15" x14ac:dyDescent="0.25">
      <c r="D57" s="29">
        <v>-0.64772209367856726</v>
      </c>
      <c r="E57" s="54">
        <v>0.57039186335064185</v>
      </c>
      <c r="F57" s="54">
        <v>0.39864874974999037</v>
      </c>
      <c r="G57" s="41">
        <v>0.31014252515062329</v>
      </c>
      <c r="L57" s="29">
        <v>-2.7755575615628914E-17</v>
      </c>
      <c r="M57" s="54">
        <v>-1.915134717478395E-15</v>
      </c>
      <c r="N57" s="54">
        <v>6.9388939039072284E-17</v>
      </c>
      <c r="O57" s="82">
        <v>1</v>
      </c>
    </row>
    <row r="58" spans="1:15" ht="18.75" x14ac:dyDescent="0.35">
      <c r="D58" s="25"/>
      <c r="E58" s="25"/>
      <c r="F58" s="76" t="s">
        <v>75</v>
      </c>
      <c r="G58" t="s">
        <v>76</v>
      </c>
    </row>
    <row r="59" spans="1:15" x14ac:dyDescent="0.25">
      <c r="D59" s="25"/>
      <c r="E59" s="25"/>
      <c r="F59" s="76" t="s">
        <v>77</v>
      </c>
      <c r="G59" t="s">
        <v>10</v>
      </c>
    </row>
    <row r="61" spans="1:15" ht="20.25" x14ac:dyDescent="0.35">
      <c r="C61" s="76" t="s">
        <v>91</v>
      </c>
      <c r="D61" s="79">
        <f>D62^2</f>
        <v>0.99999999999999978</v>
      </c>
      <c r="E61" s="79">
        <f>E62^2</f>
        <v>1</v>
      </c>
      <c r="F61" s="79">
        <f>F62^2</f>
        <v>1</v>
      </c>
      <c r="G61" s="79">
        <f>G62^2</f>
        <v>1</v>
      </c>
      <c r="H61" s="12" t="s">
        <v>84</v>
      </c>
      <c r="I61" t="s">
        <v>82</v>
      </c>
      <c r="J61" s="11" t="s">
        <v>83</v>
      </c>
      <c r="K61" s="76" t="s">
        <v>81</v>
      </c>
      <c r="L61" s="79">
        <f>L54</f>
        <v>0.99999999999999978</v>
      </c>
      <c r="M61" s="79">
        <f>M55</f>
        <v>1</v>
      </c>
      <c r="N61" s="79">
        <f>N56</f>
        <v>0.99999999999999989</v>
      </c>
      <c r="O61" s="79">
        <f>O57</f>
        <v>1</v>
      </c>
    </row>
    <row r="62" spans="1:15" ht="18.75" x14ac:dyDescent="0.35">
      <c r="C62" s="76" t="s">
        <v>78</v>
      </c>
      <c r="D62" s="79">
        <f t="array" ref="D62">SQRT(MMULT(TRANSPOSE(D54:D57),D54:D57))</f>
        <v>0.99999999999999989</v>
      </c>
      <c r="E62" s="79">
        <f t="array" ref="E62">SQRT(MMULT(TRANSPOSE(E54:E57),E54:E57))</f>
        <v>1</v>
      </c>
      <c r="F62" s="79">
        <f t="array" ref="F62">SQRT(MMULT(TRANSPOSE(F54:F57),F54:F57))</f>
        <v>1</v>
      </c>
      <c r="G62" s="79">
        <f t="array" ref="G62">SQRT(MMULT(TRANSPOSE(G54:G57),G54:G57))</f>
        <v>1</v>
      </c>
      <c r="H62" s="12" t="s">
        <v>84</v>
      </c>
      <c r="I62" t="s">
        <v>82</v>
      </c>
      <c r="J62" s="11" t="s">
        <v>83</v>
      </c>
      <c r="K62" t="s">
        <v>79</v>
      </c>
      <c r="L62" s="79">
        <f>SQRT(L61)</f>
        <v>0.99999999999999989</v>
      </c>
      <c r="M62" s="79">
        <f t="shared" ref="M62" si="4">SQRT(M61)</f>
        <v>1</v>
      </c>
      <c r="N62" s="79">
        <f t="shared" ref="N62" si="5">SQRT(N61)</f>
        <v>1</v>
      </c>
      <c r="O62" s="79">
        <f t="shared" ref="O62" si="6">SQRT(O61)</f>
        <v>1</v>
      </c>
    </row>
    <row r="66" spans="3:15" x14ac:dyDescent="0.25">
      <c r="D66" s="52">
        <f t="array" ref="D66:G69">TRANSPOSE(D54:G57)</f>
        <v>0.56100146930460193</v>
      </c>
      <c r="E66" s="53">
        <v>-0.50616201562086416</v>
      </c>
      <c r="F66" s="53">
        <v>9.7639411824094274E-2</v>
      </c>
      <c r="G66" s="38">
        <v>-0.64772209367856726</v>
      </c>
      <c r="L66" s="52">
        <f t="array" ref="L66:O69">MINVERSE(D54:G57)</f>
        <v>0.56100146930460204</v>
      </c>
      <c r="M66" s="53">
        <v>-0.50616201562086449</v>
      </c>
      <c r="N66" s="53">
        <v>9.7639411824094441E-2</v>
      </c>
      <c r="O66" s="38">
        <v>-0.64772209367856715</v>
      </c>
    </row>
    <row r="67" spans="3:15" ht="18.75" x14ac:dyDescent="0.25">
      <c r="C67" s="76" t="s">
        <v>92</v>
      </c>
      <c r="D67" s="28">
        <v>0.48937760076920361</v>
      </c>
      <c r="E67" s="25">
        <v>-0.30077134113470383</v>
      </c>
      <c r="F67" s="25">
        <v>-0.58711096603690882</v>
      </c>
      <c r="G67" s="40">
        <v>0.57039186335064185</v>
      </c>
      <c r="H67" s="12" t="s">
        <v>84</v>
      </c>
      <c r="I67" t="s">
        <v>82</v>
      </c>
      <c r="J67" s="11" t="s">
        <v>83</v>
      </c>
      <c r="K67" s="76" t="s">
        <v>93</v>
      </c>
      <c r="L67" s="28">
        <v>0.48937760076920489</v>
      </c>
      <c r="M67" s="25">
        <v>-0.30077134113470344</v>
      </c>
      <c r="N67" s="25">
        <v>-0.58711096603690738</v>
      </c>
      <c r="O67" s="40">
        <v>0.5703918633506424</v>
      </c>
    </row>
    <row r="68" spans="3:15" x14ac:dyDescent="0.25">
      <c r="D68" s="28">
        <v>-0.26535095310013634</v>
      </c>
      <c r="E68" s="25">
        <v>-0.70274922815959495</v>
      </c>
      <c r="F68" s="25">
        <v>0.52612885145438681</v>
      </c>
      <c r="G68" s="40">
        <v>0.39864874974999037</v>
      </c>
      <c r="L68" s="28">
        <v>-0.26535095310013612</v>
      </c>
      <c r="M68" s="25">
        <v>-0.7027492281595954</v>
      </c>
      <c r="N68" s="25">
        <v>0.5261288514543867</v>
      </c>
      <c r="O68" s="40">
        <v>0.39864874974999059</v>
      </c>
    </row>
    <row r="69" spans="3:15" x14ac:dyDescent="0.25">
      <c r="D69" s="29">
        <v>0.61267918766047857</v>
      </c>
      <c r="E69" s="54">
        <v>0.39934964206287848</v>
      </c>
      <c r="F69" s="54">
        <v>0.60741722932852515</v>
      </c>
      <c r="G69" s="41">
        <v>0.31014252515062329</v>
      </c>
      <c r="L69" s="29">
        <v>0.61267918766047935</v>
      </c>
      <c r="M69" s="54">
        <v>0.39934964206287782</v>
      </c>
      <c r="N69" s="54">
        <v>0.60741722932852382</v>
      </c>
      <c r="O69" s="41">
        <v>0.31014252515062429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8"/>
  <sheetViews>
    <sheetView workbookViewId="0">
      <selection activeCell="G109" sqref="G109"/>
    </sheetView>
  </sheetViews>
  <sheetFormatPr defaultRowHeight="15.75" x14ac:dyDescent="0.25"/>
  <cols>
    <col min="4" max="6" width="10.625" customWidth="1"/>
    <col min="7" max="7" width="9.875" bestFit="1" customWidth="1"/>
    <col min="9" max="9" width="9.125" bestFit="1" customWidth="1"/>
    <col min="10" max="10" width="9.125" customWidth="1"/>
    <col min="11" max="11" width="9.375" bestFit="1" customWidth="1"/>
  </cols>
  <sheetData>
    <row r="1" spans="1:10" x14ac:dyDescent="0.25">
      <c r="A1" s="30" t="s">
        <v>117</v>
      </c>
    </row>
    <row r="2" spans="1:10" x14ac:dyDescent="0.25">
      <c r="A2" s="94" t="s">
        <v>116</v>
      </c>
    </row>
    <row r="3" spans="1:10" ht="18" x14ac:dyDescent="0.25">
      <c r="A3" s="83" t="s">
        <v>115</v>
      </c>
    </row>
    <row r="4" spans="1:10" ht="18.75" x14ac:dyDescent="0.25">
      <c r="A4" s="83" t="s">
        <v>119</v>
      </c>
    </row>
    <row r="6" spans="1:10" x14ac:dyDescent="0.25">
      <c r="D6" s="52">
        <v>4.7239359486082302</v>
      </c>
      <c r="E6" s="53">
        <v>1.68859704910689</v>
      </c>
      <c r="F6" s="38">
        <v>0.55601377646893702</v>
      </c>
      <c r="H6" s="12" t="s">
        <v>95</v>
      </c>
      <c r="I6" s="21">
        <f t="array" ref="I6">MDETERM(D6:F8)</f>
        <v>11.839875954853273</v>
      </c>
    </row>
    <row r="7" spans="1:10" x14ac:dyDescent="0.25">
      <c r="C7" s="12" t="s">
        <v>94</v>
      </c>
      <c r="D7" s="28">
        <v>2.4543204623403998</v>
      </c>
      <c r="E7" s="25">
        <v>4.5002692320883098</v>
      </c>
      <c r="F7" s="40">
        <v>3.9012603416056901</v>
      </c>
    </row>
    <row r="8" spans="1:10" x14ac:dyDescent="0.25">
      <c r="D8" s="29">
        <v>2.4462631920000901</v>
      </c>
      <c r="E8" s="54">
        <v>1.8462339056010799</v>
      </c>
      <c r="F8" s="41">
        <v>1.94869418480627</v>
      </c>
    </row>
    <row r="9" spans="1:10" x14ac:dyDescent="0.25">
      <c r="F9" t="s">
        <v>13</v>
      </c>
    </row>
    <row r="12" spans="1:10" x14ac:dyDescent="0.25">
      <c r="D12" s="3">
        <v>1</v>
      </c>
      <c r="E12" s="4">
        <v>0</v>
      </c>
      <c r="F12" s="5">
        <v>0</v>
      </c>
      <c r="J12" s="12"/>
    </row>
    <row r="13" spans="1:10" x14ac:dyDescent="0.25">
      <c r="C13" s="12" t="s">
        <v>42</v>
      </c>
      <c r="D13" s="6">
        <v>0</v>
      </c>
      <c r="E13" s="1">
        <v>1</v>
      </c>
      <c r="F13" s="7">
        <v>0</v>
      </c>
    </row>
    <row r="14" spans="1:10" x14ac:dyDescent="0.25">
      <c r="D14" s="8">
        <v>0</v>
      </c>
      <c r="E14" s="2">
        <v>0</v>
      </c>
      <c r="F14" s="9">
        <v>1</v>
      </c>
    </row>
    <row r="15" spans="1:10" x14ac:dyDescent="0.25">
      <c r="F15" t="s">
        <v>13</v>
      </c>
    </row>
    <row r="17" spans="2:18" x14ac:dyDescent="0.25">
      <c r="C17" s="31" t="s">
        <v>31</v>
      </c>
      <c r="D17" t="s">
        <v>43</v>
      </c>
    </row>
    <row r="19" spans="2:18" x14ac:dyDescent="0.25">
      <c r="B19" s="30" t="s">
        <v>44</v>
      </c>
    </row>
    <row r="20" spans="2:18" ht="17.25" x14ac:dyDescent="0.3">
      <c r="C20" s="84" t="s">
        <v>33</v>
      </c>
      <c r="D20" s="85">
        <v>0.58120325236156867</v>
      </c>
      <c r="I20" s="84" t="s">
        <v>34</v>
      </c>
      <c r="J20" s="20">
        <v>2.5255000000000001</v>
      </c>
      <c r="O20" s="84" t="s">
        <v>35</v>
      </c>
      <c r="P20" s="20">
        <v>8.0662000000000003</v>
      </c>
    </row>
    <row r="23" spans="2:18" x14ac:dyDescent="0.25">
      <c r="D23" s="55">
        <f t="array" ref="D23:F25">$D$6:$F$8-D$20*$D$12:$F$14</f>
        <v>4.1427326962466617</v>
      </c>
      <c r="E23" s="56">
        <v>1.68859704910689</v>
      </c>
      <c r="F23" s="42">
        <v>0.55601377646893702</v>
      </c>
      <c r="J23" s="52">
        <f t="array" ref="J23:L25">$D$6:$F$8-J$20*$D$12:$F$14</f>
        <v>2.1984359486082301</v>
      </c>
      <c r="K23" s="53">
        <v>1.68859704910689</v>
      </c>
      <c r="L23" s="38">
        <v>0.55601377646893702</v>
      </c>
      <c r="P23" s="52">
        <f t="array" ref="P23:R25">$D$6:$F$8-P$20*$D$12:$F$14</f>
        <v>-3.3422640513917701</v>
      </c>
      <c r="Q23" s="53">
        <v>1.68859704910689</v>
      </c>
      <c r="R23" s="38">
        <v>0.55601377646893702</v>
      </c>
    </row>
    <row r="24" spans="2:18" x14ac:dyDescent="0.25">
      <c r="C24" s="12" t="s">
        <v>41</v>
      </c>
      <c r="D24" s="57">
        <v>2.4543204623403998</v>
      </c>
      <c r="E24" s="58">
        <v>3.9190659797267413</v>
      </c>
      <c r="F24" s="43">
        <v>3.9012603416056901</v>
      </c>
      <c r="I24" s="12" t="s">
        <v>41</v>
      </c>
      <c r="J24" s="28">
        <v>2.4543204623403998</v>
      </c>
      <c r="K24" s="25">
        <v>1.9747692320883097</v>
      </c>
      <c r="L24" s="40">
        <v>3.9012603416056901</v>
      </c>
      <c r="O24" s="12" t="s">
        <v>41</v>
      </c>
      <c r="P24" s="28">
        <v>2.4543204623403998</v>
      </c>
      <c r="Q24" s="25">
        <v>-3.5659307679116905</v>
      </c>
      <c r="R24" s="40">
        <v>3.9012603416056901</v>
      </c>
    </row>
    <row r="25" spans="2:18" x14ac:dyDescent="0.25">
      <c r="D25" s="59">
        <v>2.4462631920000901</v>
      </c>
      <c r="E25" s="60">
        <v>1.8462339056010799</v>
      </c>
      <c r="F25" s="44">
        <v>1.3674909324447013</v>
      </c>
      <c r="J25" s="29">
        <v>2.4462631920000901</v>
      </c>
      <c r="K25" s="54">
        <v>1.8462339056010799</v>
      </c>
      <c r="L25" s="41">
        <v>-0.57680581519373009</v>
      </c>
      <c r="P25" s="29">
        <v>2.4462631920000901</v>
      </c>
      <c r="Q25" s="54">
        <v>1.8462339056010799</v>
      </c>
      <c r="R25" s="41">
        <v>-6.1175058151937307</v>
      </c>
    </row>
    <row r="26" spans="2:18" x14ac:dyDescent="0.25">
      <c r="F26" t="s">
        <v>13</v>
      </c>
      <c r="L26" t="s">
        <v>13</v>
      </c>
      <c r="R26" t="s">
        <v>13</v>
      </c>
    </row>
    <row r="28" spans="2:18" x14ac:dyDescent="0.25">
      <c r="C28" s="13" t="s">
        <v>40</v>
      </c>
      <c r="D28">
        <f>MDETERM(D$23:F$25)</f>
        <v>1.5141493305972123E-4</v>
      </c>
      <c r="E28" t="str">
        <f>IF(ABS(D28)&lt;D29,"OK", "NG")</f>
        <v>OK</v>
      </c>
      <c r="I28" s="13" t="s">
        <v>40</v>
      </c>
      <c r="J28">
        <f>MDETERM(J$23:L$25)</f>
        <v>3.8736876175923921E-4</v>
      </c>
      <c r="K28" t="str">
        <f>IF(ABS(J28)&lt;J29,"OK", "NG")</f>
        <v>OK</v>
      </c>
      <c r="O28" s="13" t="s">
        <v>40</v>
      </c>
      <c r="P28">
        <f>MDETERM(P$23:R$25)</f>
        <v>8.9857466672622552E-4</v>
      </c>
      <c r="Q28" t="str">
        <f>IF(ABS(P28)&lt;P29,"OK", "NG")</f>
        <v>OK</v>
      </c>
    </row>
    <row r="29" spans="2:18" x14ac:dyDescent="0.25">
      <c r="C29" s="13" t="s">
        <v>32</v>
      </c>
      <c r="D29" s="21">
        <v>1E-3</v>
      </c>
      <c r="I29" s="13" t="s">
        <v>32</v>
      </c>
      <c r="J29" s="21">
        <v>1E-3</v>
      </c>
      <c r="O29" s="13" t="s">
        <v>32</v>
      </c>
      <c r="P29" s="21">
        <v>1E-3</v>
      </c>
    </row>
    <row r="31" spans="2:18" x14ac:dyDescent="0.25">
      <c r="B31" s="30" t="s">
        <v>45</v>
      </c>
    </row>
    <row r="32" spans="2:18" x14ac:dyDescent="0.25">
      <c r="C32" s="31"/>
    </row>
    <row r="34" spans="3:17" ht="18.75" x14ac:dyDescent="0.35">
      <c r="C34" s="12" t="s">
        <v>38</v>
      </c>
      <c r="D34" s="52">
        <f t="array" ref="D34:E35">E$24:F$25</f>
        <v>3.9190659797267413</v>
      </c>
      <c r="E34" s="38">
        <v>3.9012603416056901</v>
      </c>
      <c r="F34" s="1"/>
      <c r="I34" s="12" t="s">
        <v>38</v>
      </c>
      <c r="J34" s="52">
        <f t="array" ref="J34:K35">K$24:L$25</f>
        <v>1.9747692320883097</v>
      </c>
      <c r="K34" s="38">
        <v>3.9012603416056901</v>
      </c>
      <c r="O34" s="12" t="s">
        <v>38</v>
      </c>
      <c r="P34" s="52">
        <f t="array" ref="P34:Q35">Q$24:R$25</f>
        <v>-3.5659307679116905</v>
      </c>
      <c r="Q34" s="38">
        <v>3.9012603416056901</v>
      </c>
    </row>
    <row r="35" spans="3:17" x14ac:dyDescent="0.25">
      <c r="D35" s="29">
        <v>1.8462339056010799</v>
      </c>
      <c r="E35" s="41">
        <v>1.3674909324447013</v>
      </c>
      <c r="F35" s="1"/>
      <c r="J35" s="29">
        <v>1.8462339056010799</v>
      </c>
      <c r="K35" s="41">
        <v>-0.57680581519373009</v>
      </c>
      <c r="P35" s="29">
        <v>1.8462339056010799</v>
      </c>
      <c r="Q35" s="41">
        <v>-6.1175058151937307</v>
      </c>
    </row>
    <row r="36" spans="3:17" x14ac:dyDescent="0.25">
      <c r="E36" t="s">
        <v>36</v>
      </c>
      <c r="F36" s="1"/>
      <c r="K36" t="s">
        <v>36</v>
      </c>
      <c r="Q36" t="s">
        <v>36</v>
      </c>
    </row>
    <row r="38" spans="3:17" ht="18.75" x14ac:dyDescent="0.35">
      <c r="C38" s="12" t="s">
        <v>39</v>
      </c>
      <c r="D38" s="26">
        <f t="array" ref="D38:D39">D$24:D$25</f>
        <v>2.4543204623403998</v>
      </c>
      <c r="I38" s="12" t="s">
        <v>39</v>
      </c>
      <c r="J38" s="26">
        <f t="array" ref="J38:J39">J$24:J$25</f>
        <v>2.4543204623403998</v>
      </c>
      <c r="O38" s="12" t="s">
        <v>39</v>
      </c>
      <c r="P38" s="14">
        <f t="array" ref="P38:P39">P$24:P$25</f>
        <v>2.4543204623403998</v>
      </c>
    </row>
    <row r="39" spans="3:17" x14ac:dyDescent="0.25">
      <c r="D39" s="27">
        <v>2.4462631920000901</v>
      </c>
      <c r="J39" s="27">
        <v>2.4462631920000901</v>
      </c>
      <c r="P39" s="16">
        <v>2.4462631920000901</v>
      </c>
    </row>
    <row r="40" spans="3:17" x14ac:dyDescent="0.25">
      <c r="D40" t="s">
        <v>27</v>
      </c>
      <c r="J40" t="s">
        <v>27</v>
      </c>
      <c r="P40" t="s">
        <v>27</v>
      </c>
    </row>
    <row r="42" spans="3:17" x14ac:dyDescent="0.25">
      <c r="D42" s="26">
        <v>1</v>
      </c>
      <c r="E42" s="24">
        <f t="array" ref="E42">SQRT(MMULT(TRANSPOSE(D42:D44),D42:D44))</f>
        <v>4.448460370999995</v>
      </c>
      <c r="J42" s="26">
        <v>1</v>
      </c>
      <c r="K42" s="24">
        <f t="array" ref="K42">SQRT(MMULT(TRANSPOSE(J42:J44),J42:J44))</f>
        <v>1.651458124610534</v>
      </c>
      <c r="P42" s="26">
        <v>1</v>
      </c>
      <c r="Q42" s="24">
        <f t="array" ref="Q42">SQRT(MMULT(TRANSPOSE(P42:P44),P42:P44))</f>
        <v>2.1557971808983161</v>
      </c>
    </row>
    <row r="43" spans="3:17" ht="17.25" x14ac:dyDescent="0.3">
      <c r="C43" s="22" t="s">
        <v>37</v>
      </c>
      <c r="D43" s="26">
        <f t="array" ref="D43:D44">-MMULT(MINVERSE(D34:E35),D38:D39)</f>
        <v>-3.3565205374896632</v>
      </c>
      <c r="I43" s="22" t="s">
        <v>37</v>
      </c>
      <c r="J43" s="26">
        <f t="array" ref="J43:J44">-MMULT(MINVERSE(J34:K35),J38:J39)</f>
        <v>-1.3137824644217819</v>
      </c>
      <c r="O43" s="22" t="s">
        <v>37</v>
      </c>
      <c r="P43" s="26">
        <f t="array" ref="P43:P44">-MMULT(MINVERSE(P34:Q35),P38:P39)</f>
        <v>1.6806659804795903</v>
      </c>
    </row>
    <row r="44" spans="3:17" x14ac:dyDescent="0.25">
      <c r="D44" s="27">
        <v>2.74273031006833</v>
      </c>
      <c r="J44" s="27">
        <v>3.5910632408404641E-2</v>
      </c>
      <c r="P44" s="27">
        <v>0.90709610694110299</v>
      </c>
    </row>
    <row r="45" spans="3:17" x14ac:dyDescent="0.25">
      <c r="F45" s="1"/>
    </row>
    <row r="46" spans="3:17" x14ac:dyDescent="0.25">
      <c r="D46" t="s">
        <v>46</v>
      </c>
      <c r="F46" s="1"/>
      <c r="J46" t="s">
        <v>46</v>
      </c>
      <c r="P46" t="s">
        <v>46</v>
      </c>
    </row>
    <row r="47" spans="3:17" ht="17.25" x14ac:dyDescent="0.25">
      <c r="D47" s="3" t="s">
        <v>47</v>
      </c>
      <c r="E47" s="45" t="s">
        <v>50</v>
      </c>
      <c r="J47" s="3" t="s">
        <v>47</v>
      </c>
      <c r="K47" s="45" t="s">
        <v>49</v>
      </c>
      <c r="P47" s="3" t="s">
        <v>47</v>
      </c>
      <c r="Q47" s="45" t="s">
        <v>51</v>
      </c>
    </row>
    <row r="48" spans="3:17" x14ac:dyDescent="0.25">
      <c r="D48" s="6">
        <f>0</f>
        <v>0</v>
      </c>
      <c r="E48" s="7">
        <v>0</v>
      </c>
      <c r="J48" s="6">
        <f>0</f>
        <v>0</v>
      </c>
      <c r="K48" s="7">
        <v>0</v>
      </c>
      <c r="P48" s="6">
        <f>0</f>
        <v>0</v>
      </c>
      <c r="Q48" s="7">
        <v>0</v>
      </c>
    </row>
    <row r="49" spans="2:17" x14ac:dyDescent="0.25">
      <c r="D49" s="28">
        <f>D44</f>
        <v>2.74273031006833</v>
      </c>
      <c r="E49" s="7">
        <v>1</v>
      </c>
      <c r="J49" s="28">
        <f>J44</f>
        <v>3.5910632408404641E-2</v>
      </c>
      <c r="K49" s="7">
        <v>1</v>
      </c>
      <c r="P49" s="28">
        <f>P44</f>
        <v>0.90709610694110299</v>
      </c>
      <c r="Q49" s="7">
        <v>1</v>
      </c>
    </row>
    <row r="50" spans="2:17" x14ac:dyDescent="0.25">
      <c r="D50" s="28">
        <f>D43</f>
        <v>-3.3565205374896632</v>
      </c>
      <c r="E50" s="7">
        <v>2</v>
      </c>
      <c r="J50" s="29">
        <f>J43</f>
        <v>-1.3137824644217819</v>
      </c>
      <c r="K50" s="9">
        <v>2</v>
      </c>
      <c r="P50" s="28">
        <f>P43</f>
        <v>1.6806659804795903</v>
      </c>
      <c r="Q50" s="7">
        <v>2</v>
      </c>
    </row>
    <row r="51" spans="2:17" x14ac:dyDescent="0.25">
      <c r="D51" s="29">
        <f>D42</f>
        <v>1</v>
      </c>
      <c r="E51" s="9">
        <v>3</v>
      </c>
      <c r="J51" s="29">
        <f>J42</f>
        <v>1</v>
      </c>
      <c r="K51" s="9">
        <v>3</v>
      </c>
      <c r="P51" s="29">
        <f>P42</f>
        <v>1</v>
      </c>
      <c r="Q51" s="9">
        <v>3</v>
      </c>
    </row>
    <row r="54" spans="2:17" x14ac:dyDescent="0.25">
      <c r="B54" s="30" t="s">
        <v>109</v>
      </c>
    </row>
    <row r="56" spans="2:17" ht="17.25" x14ac:dyDescent="0.25">
      <c r="C56" s="13"/>
      <c r="D56" s="46" t="s">
        <v>50</v>
      </c>
      <c r="E56" s="46" t="s">
        <v>49</v>
      </c>
      <c r="F56" s="46" t="s">
        <v>51</v>
      </c>
    </row>
    <row r="57" spans="2:17" x14ac:dyDescent="0.25">
      <c r="D57" s="26">
        <f t="array" ref="D57:D59">D42:D44</f>
        <v>1</v>
      </c>
      <c r="E57" s="26">
        <f t="array" ref="E57:E59">J42:J44</f>
        <v>1</v>
      </c>
      <c r="F57" s="38">
        <f t="array" ref="F57:F59">P42:P44</f>
        <v>1</v>
      </c>
    </row>
    <row r="58" spans="2:17" x14ac:dyDescent="0.25">
      <c r="C58" s="22" t="s">
        <v>48</v>
      </c>
      <c r="D58" s="39">
        <v>-3.3565205374896632</v>
      </c>
      <c r="E58" s="39">
        <v>-1.3137824644217819</v>
      </c>
      <c r="F58" s="40">
        <v>1.6806659804795903</v>
      </c>
    </row>
    <row r="59" spans="2:17" x14ac:dyDescent="0.25">
      <c r="D59" s="27">
        <v>2.74273031006833</v>
      </c>
      <c r="E59" s="27">
        <v>3.5910632408404641E-2</v>
      </c>
      <c r="F59" s="41">
        <v>0.90709610694110299</v>
      </c>
    </row>
    <row r="60" spans="2:17" x14ac:dyDescent="0.25">
      <c r="D60" s="25"/>
      <c r="E60" s="25"/>
      <c r="F60" s="25"/>
      <c r="I60" s="25"/>
      <c r="J60" s="25"/>
      <c r="K60" s="25"/>
    </row>
    <row r="61" spans="2:17" x14ac:dyDescent="0.25">
      <c r="D61" s="52">
        <f t="array" ref="D61:F63">MMULT(TRANSPOSE(D57:F59),D57:F59)</f>
        <v>19.788799672357413</v>
      </c>
      <c r="E61" s="53">
        <v>5.5082310035857471</v>
      </c>
      <c r="F61" s="38">
        <v>-2.1532698934876002</v>
      </c>
      <c r="G61" s="86" t="s">
        <v>96</v>
      </c>
      <c r="I61" s="25"/>
      <c r="J61" s="25"/>
      <c r="K61" s="25"/>
    </row>
    <row r="62" spans="2:17" ht="18" x14ac:dyDescent="0.25">
      <c r="C62" s="22" t="s">
        <v>67</v>
      </c>
      <c r="D62" s="28">
        <v>5.5082310035857471</v>
      </c>
      <c r="E62" s="25">
        <v>2.7273139373421418</v>
      </c>
      <c r="F62" s="40">
        <v>-1.1754550988488697</v>
      </c>
      <c r="I62" s="25"/>
      <c r="J62" s="25"/>
      <c r="K62" s="25"/>
    </row>
    <row r="63" spans="2:17" x14ac:dyDescent="0.25">
      <c r="D63" s="29">
        <v>-2.1532698934876002</v>
      </c>
      <c r="E63" s="54">
        <v>-1.1754550988488697</v>
      </c>
      <c r="F63" s="41">
        <v>4.6474614851691278</v>
      </c>
      <c r="I63" s="25"/>
      <c r="J63" s="25"/>
      <c r="K63" s="25"/>
    </row>
    <row r="64" spans="2:17" x14ac:dyDescent="0.25">
      <c r="D64" s="25"/>
      <c r="E64" s="25"/>
      <c r="F64" s="25"/>
      <c r="I64" s="25"/>
      <c r="J64" s="25"/>
      <c r="K64" s="25"/>
    </row>
    <row r="65" spans="2:13" x14ac:dyDescent="0.25">
      <c r="D65" s="25"/>
      <c r="E65" s="25"/>
      <c r="F65" s="25"/>
      <c r="I65" s="25"/>
      <c r="J65" s="25"/>
      <c r="K65" s="25"/>
    </row>
    <row r="66" spans="2:13" x14ac:dyDescent="0.25">
      <c r="D66" s="52">
        <f t="array" ref="D66:F68">TRANSPOSE(D57:F59)</f>
        <v>1</v>
      </c>
      <c r="E66" s="53">
        <v>-3.3565205374896632</v>
      </c>
      <c r="F66" s="38">
        <v>2.74273031006833</v>
      </c>
      <c r="K66" s="52">
        <f t="array" ref="K66:M68">MINVERSE(D57:F59)</f>
        <v>-0.12666426035869968</v>
      </c>
      <c r="L66" s="53">
        <v>-8.8131747817702735E-2</v>
      </c>
      <c r="M66" s="38">
        <v>0.30292742810102313</v>
      </c>
    </row>
    <row r="67" spans="2:13" ht="18" x14ac:dyDescent="0.25">
      <c r="C67" s="22" t="s">
        <v>101</v>
      </c>
      <c r="D67" s="28">
        <v>1</v>
      </c>
      <c r="E67" s="25">
        <v>-1.3137824644217819</v>
      </c>
      <c r="F67" s="40">
        <v>3.5910632408404641E-2</v>
      </c>
      <c r="G67" s="12" t="s">
        <v>84</v>
      </c>
      <c r="H67" t="s">
        <v>82</v>
      </c>
      <c r="I67" s="11" t="s">
        <v>83</v>
      </c>
      <c r="J67" s="22" t="s">
        <v>52</v>
      </c>
      <c r="K67" s="28">
        <v>0.77433207741980348</v>
      </c>
      <c r="L67" s="25">
        <v>-0.18569828745404118</v>
      </c>
      <c r="M67" s="40">
        <v>-0.50957696712117961</v>
      </c>
    </row>
    <row r="68" spans="2:13" x14ac:dyDescent="0.25">
      <c r="D68" s="29">
        <v>1</v>
      </c>
      <c r="E68" s="54">
        <v>1.6806659804795903</v>
      </c>
      <c r="F68" s="41">
        <v>0.90709610694110299</v>
      </c>
      <c r="G68" s="86" t="s">
        <v>102</v>
      </c>
      <c r="K68" s="29">
        <v>0.35233218293889607</v>
      </c>
      <c r="L68" s="54">
        <v>0.27383003527174393</v>
      </c>
      <c r="M68" s="41">
        <v>0.20664953902015651</v>
      </c>
    </row>
    <row r="70" spans="2:13" x14ac:dyDescent="0.25">
      <c r="D70" s="25"/>
      <c r="E70" s="25"/>
      <c r="F70" s="25"/>
      <c r="I70" s="25"/>
      <c r="J70" s="25"/>
      <c r="K70" s="25"/>
    </row>
    <row r="71" spans="2:13" x14ac:dyDescent="0.25">
      <c r="D71" s="52">
        <f t="array" ref="D71:F73">MMULT(D57:F59,K66:M68)</f>
        <v>0.99999999999999978</v>
      </c>
      <c r="E71" s="53">
        <v>0</v>
      </c>
      <c r="F71" s="38">
        <v>2.7755575615628914E-17</v>
      </c>
    </row>
    <row r="72" spans="2:13" ht="18" x14ac:dyDescent="0.25">
      <c r="C72" s="22" t="s">
        <v>97</v>
      </c>
      <c r="D72" s="28">
        <v>0</v>
      </c>
      <c r="E72" s="25">
        <v>1</v>
      </c>
      <c r="F72" s="40">
        <v>5.5511151231257827E-17</v>
      </c>
    </row>
    <row r="73" spans="2:13" x14ac:dyDescent="0.25">
      <c r="D73" s="29">
        <v>0</v>
      </c>
      <c r="E73" s="54">
        <v>-1.9428902930940239E-16</v>
      </c>
      <c r="F73" s="41">
        <v>1</v>
      </c>
    </row>
    <row r="74" spans="2:13" x14ac:dyDescent="0.25">
      <c r="D74" s="25"/>
      <c r="E74" s="25"/>
      <c r="F74" s="25"/>
      <c r="I74" s="25"/>
      <c r="J74" s="25"/>
      <c r="K74" s="25"/>
    </row>
    <row r="76" spans="2:13" x14ac:dyDescent="0.25">
      <c r="B76" t="s">
        <v>98</v>
      </c>
    </row>
    <row r="78" spans="2:13" x14ac:dyDescent="0.25">
      <c r="D78" s="52">
        <f t="array" ref="D78:F80">MMULT($D$6:$F$8,D57:F59)</f>
        <v>0.58112111127342314</v>
      </c>
      <c r="E78" s="53">
        <v>2.5254535623580163</v>
      </c>
      <c r="F78" s="38">
        <v>8.0662614958209975</v>
      </c>
      <c r="K78" s="52">
        <f t="array" ref="K78:M80">MMULT(D57:F59,K83:M85)</f>
        <v>0.58120325236156867</v>
      </c>
      <c r="L78" s="53">
        <v>2.5255000000000001</v>
      </c>
      <c r="M78" s="38">
        <v>8.0662000000000003</v>
      </c>
    </row>
    <row r="79" spans="2:13" x14ac:dyDescent="0.25">
      <c r="C79" s="22" t="s">
        <v>99</v>
      </c>
      <c r="D79" s="28">
        <v>-1.9508206530073942</v>
      </c>
      <c r="E79" s="25">
        <v>-3.3179576138972111</v>
      </c>
      <c r="F79" s="40">
        <v>13.55658793174447</v>
      </c>
      <c r="G79" s="12" t="s">
        <v>84</v>
      </c>
      <c r="H79" t="s">
        <v>82</v>
      </c>
      <c r="I79" s="11" t="s">
        <v>83</v>
      </c>
      <c r="J79" s="22" t="s">
        <v>100</v>
      </c>
      <c r="K79" s="28">
        <v>-1.9508206530073928</v>
      </c>
      <c r="L79" s="25">
        <v>-3.3179576138972102</v>
      </c>
      <c r="M79" s="40">
        <v>13.556587931744472</v>
      </c>
    </row>
    <row r="80" spans="2:13" x14ac:dyDescent="0.25">
      <c r="D80" s="29">
        <v>1.5940837765623654</v>
      </c>
      <c r="E80" s="54">
        <v>9.0692302147425546E-2</v>
      </c>
      <c r="F80" s="41">
        <v>7.3168186178083259</v>
      </c>
      <c r="K80" s="29">
        <v>1.594083776562367</v>
      </c>
      <c r="L80" s="54">
        <v>9.0692302147425921E-2</v>
      </c>
      <c r="M80" s="41">
        <v>7.316818617808325</v>
      </c>
    </row>
    <row r="83" spans="3:13" x14ac:dyDescent="0.25">
      <c r="D83" s="52">
        <f t="array" ref="D83:F85">MMULT(MMULT(K66:M68,$D$6:$F$8),D57:F59)</f>
        <v>0.58121365670174385</v>
      </c>
      <c r="E83" s="53">
        <v>5.8819895750314086E-6</v>
      </c>
      <c r="F83" s="38">
        <v>-7.7893226821668105E-6</v>
      </c>
      <c r="K83" s="52">
        <f>$D$20</f>
        <v>0.58120325236156867</v>
      </c>
      <c r="L83" s="53">
        <v>0</v>
      </c>
      <c r="M83" s="38">
        <v>0</v>
      </c>
    </row>
    <row r="84" spans="3:13" ht="18" x14ac:dyDescent="0.25">
      <c r="C84" s="22" t="s">
        <v>53</v>
      </c>
      <c r="D84" s="28">
        <v>-6.3604479423773341E-5</v>
      </c>
      <c r="E84" s="25">
        <v>2.525464041844212</v>
      </c>
      <c r="F84" s="40">
        <v>4.7618186826303699E-5</v>
      </c>
      <c r="G84" s="12" t="s">
        <v>84</v>
      </c>
      <c r="H84" t="s">
        <v>82</v>
      </c>
      <c r="I84" s="11" t="s">
        <v>83</v>
      </c>
      <c r="J84" s="87" t="s">
        <v>103</v>
      </c>
      <c r="K84" s="28">
        <v>0</v>
      </c>
      <c r="L84" s="25">
        <f>$J$20</f>
        <v>2.5255000000000001</v>
      </c>
      <c r="M84" s="40">
        <v>0</v>
      </c>
    </row>
    <row r="85" spans="3:13" x14ac:dyDescent="0.25">
      <c r="D85" s="29">
        <v>-2.8940948896050145E-5</v>
      </c>
      <c r="E85" s="54">
        <v>-1.6361475771234368E-5</v>
      </c>
      <c r="F85" s="41">
        <v>8.0662216669568529</v>
      </c>
      <c r="K85" s="29">
        <v>0</v>
      </c>
      <c r="L85" s="54">
        <v>0</v>
      </c>
      <c r="M85" s="41">
        <f>$P$20</f>
        <v>8.0662000000000003</v>
      </c>
    </row>
    <row r="88" spans="3:13" x14ac:dyDescent="0.25">
      <c r="D88" s="52">
        <f t="array" ref="D88:F90">MMULT(MMULT(D57:F59,K83:M85),K66:M68)</f>
        <v>4.7239398354669886</v>
      </c>
      <c r="E88" s="53">
        <v>1.6885643470758018</v>
      </c>
      <c r="F88" s="38">
        <v>0.55600228762168724</v>
      </c>
      <c r="K88" s="52">
        <f t="array" ref="K88:M90">$D$6:$F$8</f>
        <v>4.7239359486082302</v>
      </c>
      <c r="L88" s="53">
        <v>1.68859704910689</v>
      </c>
      <c r="M88" s="38">
        <v>0.55601377646893702</v>
      </c>
    </row>
    <row r="89" spans="3:13" ht="18" x14ac:dyDescent="0.25">
      <c r="C89" s="22" t="s">
        <v>54</v>
      </c>
      <c r="D89" s="28">
        <v>2.4543204623404002</v>
      </c>
      <c r="E89" s="25">
        <v>4.5002692320883089</v>
      </c>
      <c r="F89" s="40">
        <v>3.9012603416056901</v>
      </c>
      <c r="G89" s="12" t="s">
        <v>84</v>
      </c>
      <c r="H89" t="s">
        <v>82</v>
      </c>
      <c r="I89" s="11" t="s">
        <v>83</v>
      </c>
      <c r="J89" s="12" t="s">
        <v>104</v>
      </c>
      <c r="K89" s="28">
        <v>2.4543204623403998</v>
      </c>
      <c r="L89" s="25">
        <v>4.5002692320883098</v>
      </c>
      <c r="M89" s="40">
        <v>3.9012603416056901</v>
      </c>
    </row>
    <row r="90" spans="3:13" x14ac:dyDescent="0.25">
      <c r="D90" s="29">
        <v>2.4462631920000897</v>
      </c>
      <c r="E90" s="54">
        <v>1.8462339056010793</v>
      </c>
      <c r="F90" s="41">
        <v>1.94869418480627</v>
      </c>
      <c r="K90" s="29">
        <v>2.4462631920000901</v>
      </c>
      <c r="L90" s="54">
        <v>1.8462339056010799</v>
      </c>
      <c r="M90" s="41">
        <v>1.94869418480627</v>
      </c>
    </row>
    <row r="97" spans="2:11" x14ac:dyDescent="0.25">
      <c r="B97" s="30" t="s">
        <v>110</v>
      </c>
    </row>
    <row r="98" spans="2:11" x14ac:dyDescent="0.25">
      <c r="B98" s="30"/>
    </row>
    <row r="99" spans="2:11" ht="17.25" x14ac:dyDescent="0.25">
      <c r="D99" s="72" t="s">
        <v>50</v>
      </c>
      <c r="E99" s="72"/>
      <c r="F99" s="72"/>
      <c r="G99" s="72" t="s">
        <v>49</v>
      </c>
      <c r="I99" s="1"/>
      <c r="J99" s="72" t="s">
        <v>51</v>
      </c>
    </row>
    <row r="100" spans="2:11" x14ac:dyDescent="0.25">
      <c r="B100" t="s">
        <v>105</v>
      </c>
      <c r="D100" s="32">
        <f t="array" ref="D100:D102">D42:D44*(1/E42)</f>
        <v>0.2247968772564797</v>
      </c>
      <c r="E100" s="24">
        <f t="array" ref="E100">SQRT(MMULT(TRANSPOSE(D100:D102),D100:D102))</f>
        <v>1</v>
      </c>
      <c r="G100" s="32">
        <f t="array" ref="G100:G102">J42:J44*(1/K42)</f>
        <v>0.60552549598303107</v>
      </c>
      <c r="H100" s="24">
        <f t="array" ref="H100">SQRT(MMULT(TRANSPOSE(G100:G102),G100:G102))</f>
        <v>1</v>
      </c>
      <c r="J100" s="32">
        <f t="array" ref="J100:J102">P42:P44*(1/Q42)</f>
        <v>0.463865529123339</v>
      </c>
      <c r="K100" s="24">
        <f t="array" ref="K100">SQRT(MMULT(TRANSPOSE(J100:J102),J100:J102))</f>
        <v>1</v>
      </c>
    </row>
    <row r="101" spans="2:11" x14ac:dyDescent="0.25">
      <c r="D101" s="34">
        <v>-0.75453533527491712</v>
      </c>
      <c r="G101" s="34">
        <v>-0.79552877838280833</v>
      </c>
      <c r="J101" s="34">
        <v>0.77960301431476042</v>
      </c>
    </row>
    <row r="102" spans="2:11" x14ac:dyDescent="0.25">
      <c r="D102" s="36">
        <v>0.61655720886005694</v>
      </c>
      <c r="G102" s="36">
        <v>2.1744803500163529E-2</v>
      </c>
      <c r="J102" s="36">
        <v>0.42077061561195561</v>
      </c>
    </row>
    <row r="104" spans="2:11" ht="17.25" x14ac:dyDescent="0.25">
      <c r="C104" s="13"/>
      <c r="D104" s="46" t="s">
        <v>50</v>
      </c>
      <c r="E104" s="46" t="s">
        <v>49</v>
      </c>
      <c r="F104" s="46" t="s">
        <v>51</v>
      </c>
    </row>
    <row r="105" spans="2:11" x14ac:dyDescent="0.25">
      <c r="D105" s="26">
        <f t="array" ref="D105:D107">D100:D102</f>
        <v>0.2247968772564797</v>
      </c>
      <c r="E105" s="26">
        <f t="array" ref="E105:E107">G100:G102</f>
        <v>0.60552549598303107</v>
      </c>
      <c r="F105" s="38">
        <f t="array" ref="F105:F107">J100:J102</f>
        <v>0.463865529123339</v>
      </c>
    </row>
    <row r="106" spans="2:11" x14ac:dyDescent="0.25">
      <c r="C106" s="22" t="s">
        <v>48</v>
      </c>
      <c r="D106" s="39">
        <v>-0.75453533527491712</v>
      </c>
      <c r="E106" s="39">
        <v>-0.79552877838280833</v>
      </c>
      <c r="F106" s="40">
        <v>0.77960301431476042</v>
      </c>
    </row>
    <row r="107" spans="2:11" x14ac:dyDescent="0.25">
      <c r="D107" s="27">
        <v>0.61655720886005694</v>
      </c>
      <c r="E107" s="27">
        <v>2.1744803500163529E-2</v>
      </c>
      <c r="F107" s="41">
        <v>0.42077061561195561</v>
      </c>
    </row>
    <row r="108" spans="2:11" x14ac:dyDescent="0.25">
      <c r="D108" s="25"/>
      <c r="E108" s="25"/>
      <c r="F108" s="25"/>
      <c r="I108" s="25"/>
      <c r="J108" s="25"/>
      <c r="K108" s="25"/>
    </row>
    <row r="109" spans="2:11" x14ac:dyDescent="0.25">
      <c r="D109" s="52">
        <f t="array" ref="D109:F111">MMULT(TRANSPOSE(D105:F107),D105:F107)</f>
        <v>1.0000000000000002</v>
      </c>
      <c r="E109" s="53">
        <v>0.74978172946735522</v>
      </c>
      <c r="F109" s="38">
        <v>-0.22453334304143729</v>
      </c>
      <c r="G109" s="86" t="s">
        <v>96</v>
      </c>
      <c r="I109" s="25"/>
      <c r="J109" s="25"/>
      <c r="K109" s="25"/>
    </row>
    <row r="110" spans="2:11" ht="18" x14ac:dyDescent="0.25">
      <c r="C110" s="22" t="s">
        <v>67</v>
      </c>
      <c r="D110" s="28">
        <v>0.74978172946735522</v>
      </c>
      <c r="E110" s="25">
        <v>1</v>
      </c>
      <c r="F110" s="40">
        <v>-0.33016465465441064</v>
      </c>
      <c r="G110" s="86" t="s">
        <v>106</v>
      </c>
      <c r="I110" s="25"/>
      <c r="J110" s="25"/>
      <c r="K110" s="25"/>
    </row>
    <row r="111" spans="2:11" x14ac:dyDescent="0.25">
      <c r="D111" s="29">
        <v>-0.22453334304143729</v>
      </c>
      <c r="E111" s="54">
        <v>-0.33016465465441064</v>
      </c>
      <c r="F111" s="41">
        <v>1</v>
      </c>
      <c r="I111" s="25"/>
      <c r="J111" s="25"/>
      <c r="K111" s="25"/>
    </row>
    <row r="112" spans="2:11" x14ac:dyDescent="0.25">
      <c r="D112" s="25"/>
      <c r="E112" s="25"/>
      <c r="F112" s="25"/>
      <c r="I112" s="25"/>
      <c r="J112" s="25"/>
      <c r="K112" s="25"/>
    </row>
    <row r="113" spans="2:13" x14ac:dyDescent="0.25">
      <c r="D113" s="25"/>
      <c r="E113" s="25"/>
      <c r="F113" s="25"/>
      <c r="I113" s="25"/>
      <c r="J113" s="25"/>
      <c r="K113" s="25"/>
    </row>
    <row r="114" spans="2:13" x14ac:dyDescent="0.25">
      <c r="D114" s="52">
        <f t="array" ref="D114:F116">TRANSPOSE(D105:F107)</f>
        <v>0.2247968772564797</v>
      </c>
      <c r="E114" s="53">
        <v>-0.75453533527491712</v>
      </c>
      <c r="F114" s="38">
        <v>0.61655720886005694</v>
      </c>
      <c r="K114" s="52">
        <f t="array" ref="K114:M116">MINVERSE(D105:F107)</f>
        <v>-0.56346094262770086</v>
      </c>
      <c r="L114" s="53">
        <v>-0.3920505875940154</v>
      </c>
      <c r="M114" s="38">
        <v>1.3475606591963514</v>
      </c>
    </row>
    <row r="115" spans="2:13" ht="18" x14ac:dyDescent="0.25">
      <c r="C115" s="22" t="s">
        <v>101</v>
      </c>
      <c r="D115" s="28">
        <v>0.60552549598303107</v>
      </c>
      <c r="E115" s="25">
        <v>-0.79552877838280833</v>
      </c>
      <c r="F115" s="40">
        <v>2.1744803500163529E-2</v>
      </c>
      <c r="G115" s="12" t="s">
        <v>84</v>
      </c>
      <c r="H115" t="s">
        <v>82</v>
      </c>
      <c r="I115" s="11" t="s">
        <v>83</v>
      </c>
      <c r="J115" s="22" t="s">
        <v>52</v>
      </c>
      <c r="K115" s="28">
        <v>1.2787770004014876</v>
      </c>
      <c r="L115" s="25">
        <v>-0.30667294554223906</v>
      </c>
      <c r="M115" s="40">
        <v>-0.84154502246666707</v>
      </c>
    </row>
    <row r="116" spans="2:13" x14ac:dyDescent="0.25">
      <c r="D116" s="29">
        <v>0.463865529123339</v>
      </c>
      <c r="E116" s="54">
        <v>0.77960301431476042</v>
      </c>
      <c r="F116" s="41">
        <v>0.42077061561195561</v>
      </c>
      <c r="G116" s="86" t="s">
        <v>102</v>
      </c>
      <c r="K116" s="29">
        <v>0.7595567267194222</v>
      </c>
      <c r="L116" s="54">
        <v>0.59032201808411211</v>
      </c>
      <c r="M116" s="41">
        <v>0.44549449365359001</v>
      </c>
    </row>
    <row r="118" spans="2:13" x14ac:dyDescent="0.25">
      <c r="D118" s="25"/>
      <c r="E118" s="25"/>
      <c r="F118" s="25"/>
      <c r="I118" s="25"/>
      <c r="J118" s="25"/>
      <c r="K118" s="25"/>
    </row>
    <row r="119" spans="2:13" x14ac:dyDescent="0.25">
      <c r="D119" s="52">
        <f t="array" ref="D119:F121">MMULT(D105:F107,K114:M116)</f>
        <v>1</v>
      </c>
      <c r="E119" s="53">
        <v>0</v>
      </c>
      <c r="F119" s="38">
        <v>-2.7755575615628914E-17</v>
      </c>
    </row>
    <row r="120" spans="2:13" ht="18" x14ac:dyDescent="0.25">
      <c r="C120" s="22" t="s">
        <v>97</v>
      </c>
      <c r="D120" s="28">
        <v>0</v>
      </c>
      <c r="E120" s="25">
        <v>0.99999999999999989</v>
      </c>
      <c r="F120" s="40">
        <v>-5.5511151231257827E-17</v>
      </c>
    </row>
    <row r="121" spans="2:13" x14ac:dyDescent="0.25">
      <c r="D121" s="29">
        <v>1.6653345369377348E-16</v>
      </c>
      <c r="E121" s="54">
        <v>1.1102230246251565E-16</v>
      </c>
      <c r="F121" s="41">
        <v>1</v>
      </c>
    </row>
    <row r="122" spans="2:13" x14ac:dyDescent="0.25">
      <c r="D122" s="25"/>
      <c r="E122" s="25"/>
      <c r="F122" s="25"/>
      <c r="I122" s="25"/>
      <c r="J122" s="25"/>
      <c r="K122" s="25"/>
    </row>
    <row r="124" spans="2:13" x14ac:dyDescent="0.25">
      <c r="B124" t="s">
        <v>98</v>
      </c>
    </row>
    <row r="126" spans="2:13" x14ac:dyDescent="0.25">
      <c r="D126" s="52">
        <f t="array" ref="D126:F128">MMULT($D$6:$F$8,D105:F107)</f>
        <v>0.13063421112208079</v>
      </c>
      <c r="E126" s="53">
        <v>1.5292265209289508</v>
      </c>
      <c r="F126" s="38">
        <v>3.7416606568062227</v>
      </c>
      <c r="K126" s="52">
        <f t="array" ref="K126:M128">MMULT(D105:F107,K131:M133)</f>
        <v>0.13065267618219034</v>
      </c>
      <c r="L126" s="53">
        <v>1.529254640105145</v>
      </c>
      <c r="M126" s="38">
        <v>3.7416321310146774</v>
      </c>
    </row>
    <row r="127" spans="2:13" x14ac:dyDescent="0.25">
      <c r="C127" s="22" t="s">
        <v>99</v>
      </c>
      <c r="D127" s="28">
        <v>-0.43853839088350899</v>
      </c>
      <c r="E127" s="25">
        <v>-2.0091079298057832</v>
      </c>
      <c r="F127" s="40">
        <v>6.28843383406572</v>
      </c>
      <c r="G127" s="12" t="s">
        <v>84</v>
      </c>
      <c r="H127" t="s">
        <v>82</v>
      </c>
      <c r="I127" s="11" t="s">
        <v>83</v>
      </c>
      <c r="J127" s="22" t="s">
        <v>100</v>
      </c>
      <c r="K127" s="28">
        <v>-0.43853839088350849</v>
      </c>
      <c r="L127" s="25">
        <v>-2.0091079298057823</v>
      </c>
      <c r="M127" s="40">
        <v>6.2884338340657209</v>
      </c>
    </row>
    <row r="128" spans="2:13" x14ac:dyDescent="0.25">
      <c r="D128" s="29">
        <v>0.35834505505643588</v>
      </c>
      <c r="E128" s="54">
        <v>5.4916501239662692E-2</v>
      </c>
      <c r="F128" s="41">
        <v>3.3940199396491568</v>
      </c>
      <c r="K128" s="29">
        <v>0.35834505505643605</v>
      </c>
      <c r="L128" s="54">
        <v>5.491650123966299E-2</v>
      </c>
      <c r="M128" s="41">
        <v>3.3940199396491564</v>
      </c>
    </row>
    <row r="131" spans="3:13" x14ac:dyDescent="0.25">
      <c r="D131" s="52">
        <f t="array" ref="D131:F133">MMULT(MMULT(K114:M116,$D$6:$F$8),D105:F107)</f>
        <v>0.58121365670174352</v>
      </c>
      <c r="E131" s="53">
        <v>1.5844057524593697E-5</v>
      </c>
      <c r="F131" s="38">
        <v>-1.6073169390784514E-5</v>
      </c>
      <c r="K131" s="52">
        <f>$D$20</f>
        <v>0.58120325236156867</v>
      </c>
      <c r="L131" s="53">
        <v>0</v>
      </c>
      <c r="M131" s="38">
        <v>0</v>
      </c>
    </row>
    <row r="132" spans="3:13" ht="18" x14ac:dyDescent="0.25">
      <c r="C132" s="22" t="s">
        <v>53</v>
      </c>
      <c r="D132" s="28">
        <v>-2.3612694178609672E-5</v>
      </c>
      <c r="E132" s="25">
        <v>2.5254640418442134</v>
      </c>
      <c r="F132" s="40">
        <v>3.647812614560042E-5</v>
      </c>
      <c r="G132" s="12" t="s">
        <v>84</v>
      </c>
      <c r="H132" t="s">
        <v>82</v>
      </c>
      <c r="I132" s="11" t="s">
        <v>83</v>
      </c>
      <c r="J132" s="87" t="s">
        <v>103</v>
      </c>
      <c r="K132" s="28">
        <v>0</v>
      </c>
      <c r="L132" s="25">
        <f>$J$20</f>
        <v>2.5255000000000001</v>
      </c>
      <c r="M132" s="40">
        <v>0</v>
      </c>
    </row>
    <row r="133" spans="3:13" x14ac:dyDescent="0.25">
      <c r="D133" s="29">
        <v>-1.4025260616445934E-5</v>
      </c>
      <c r="E133" s="54">
        <v>-2.1358109429117644E-5</v>
      </c>
      <c r="F133" s="41">
        <v>8.0662216669568529</v>
      </c>
      <c r="K133" s="29">
        <v>0</v>
      </c>
      <c r="L133" s="54">
        <v>0</v>
      </c>
      <c r="M133" s="41">
        <f>$P$20</f>
        <v>8.0662000000000003</v>
      </c>
    </row>
    <row r="136" spans="3:13" x14ac:dyDescent="0.25">
      <c r="D136" s="52">
        <f t="array" ref="D136:F138">MMULT(MMULT(D105:F107,K131:M133),K114:M116)</f>
        <v>4.7239398354669895</v>
      </c>
      <c r="E136" s="53">
        <v>1.6885643470758018</v>
      </c>
      <c r="F136" s="38">
        <v>0.55600228762168746</v>
      </c>
      <c r="K136" s="52">
        <f t="array" ref="K136:M138">$D$6:$F$8</f>
        <v>4.7239359486082302</v>
      </c>
      <c r="L136" s="53">
        <v>1.68859704910689</v>
      </c>
      <c r="M136" s="38">
        <v>0.55601377646893702</v>
      </c>
    </row>
    <row r="137" spans="3:13" ht="18" x14ac:dyDescent="0.25">
      <c r="C137" s="22" t="s">
        <v>54</v>
      </c>
      <c r="D137" s="28">
        <v>2.4543204623404016</v>
      </c>
      <c r="E137" s="25">
        <v>4.5002692320883098</v>
      </c>
      <c r="F137" s="40">
        <v>3.9012603416056901</v>
      </c>
      <c r="G137" s="12" t="s">
        <v>84</v>
      </c>
      <c r="H137" t="s">
        <v>82</v>
      </c>
      <c r="I137" s="11" t="s">
        <v>83</v>
      </c>
      <c r="J137" s="12" t="s">
        <v>104</v>
      </c>
      <c r="K137" s="28">
        <v>2.4543204623403998</v>
      </c>
      <c r="L137" s="25">
        <v>4.5002692320883098</v>
      </c>
      <c r="M137" s="40">
        <v>3.9012603416056901</v>
      </c>
    </row>
    <row r="138" spans="3:13" x14ac:dyDescent="0.25">
      <c r="D138" s="29">
        <v>2.4462631920000901</v>
      </c>
      <c r="E138" s="54">
        <v>1.8462339056010795</v>
      </c>
      <c r="F138" s="41">
        <v>1.94869418480627</v>
      </c>
      <c r="K138" s="29">
        <v>2.4462631920000901</v>
      </c>
      <c r="L138" s="54">
        <v>1.8462339056010799</v>
      </c>
      <c r="M138" s="41">
        <v>1.94869418480627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5"/>
  <sheetViews>
    <sheetView workbookViewId="0">
      <selection activeCell="A2" sqref="A2"/>
    </sheetView>
  </sheetViews>
  <sheetFormatPr defaultRowHeight="15.75" x14ac:dyDescent="0.25"/>
  <cols>
    <col min="4" max="6" width="10.625" customWidth="1"/>
    <col min="7" max="7" width="13" bestFit="1" customWidth="1"/>
    <col min="8" max="8" width="9.375" bestFit="1" customWidth="1"/>
    <col min="9" max="9" width="9.125" bestFit="1" customWidth="1"/>
    <col min="10" max="10" width="12.25" customWidth="1"/>
    <col min="11" max="12" width="10.375" bestFit="1" customWidth="1"/>
    <col min="13" max="13" width="12.125" bestFit="1" customWidth="1"/>
    <col min="14" max="14" width="6.375" bestFit="1" customWidth="1"/>
  </cols>
  <sheetData>
    <row r="1" spans="1:10" x14ac:dyDescent="0.25">
      <c r="A1" s="30" t="s">
        <v>164</v>
      </c>
    </row>
    <row r="2" spans="1:10" x14ac:dyDescent="0.25">
      <c r="A2" s="94" t="s">
        <v>116</v>
      </c>
    </row>
    <row r="3" spans="1:10" ht="18" x14ac:dyDescent="0.25">
      <c r="A3" s="83" t="s">
        <v>118</v>
      </c>
    </row>
    <row r="4" spans="1:10" ht="18.75" x14ac:dyDescent="0.25">
      <c r="A4" s="83" t="s">
        <v>120</v>
      </c>
    </row>
    <row r="6" spans="1:10" x14ac:dyDescent="0.25">
      <c r="D6" s="52">
        <v>25.476082160428899</v>
      </c>
      <c r="E6" s="53">
        <v>21.362348502470098</v>
      </c>
      <c r="F6" s="38">
        <v>15.757036570282599</v>
      </c>
      <c r="H6" s="12" t="s">
        <v>95</v>
      </c>
      <c r="I6" s="21">
        <f t="array" ref="I6">MDETERM(D6:F8)</f>
        <v>140.18266262636473</v>
      </c>
    </row>
    <row r="7" spans="1:10" x14ac:dyDescent="0.25">
      <c r="C7" s="12" t="s">
        <v>94</v>
      </c>
      <c r="D7" s="28">
        <v>21.362348502470098</v>
      </c>
      <c r="E7" s="25">
        <v>41.495944346128802</v>
      </c>
      <c r="F7" s="40">
        <v>21.914826790113</v>
      </c>
    </row>
    <row r="8" spans="1:10" x14ac:dyDescent="0.25">
      <c r="D8" s="29">
        <v>15.757036570282599</v>
      </c>
      <c r="E8" s="54">
        <v>21.914826790113</v>
      </c>
      <c r="F8" s="41">
        <v>13.190192264623301</v>
      </c>
    </row>
    <row r="9" spans="1:10" x14ac:dyDescent="0.25">
      <c r="F9" t="s">
        <v>13</v>
      </c>
    </row>
    <row r="12" spans="1:10" x14ac:dyDescent="0.25">
      <c r="D12" s="3">
        <v>1</v>
      </c>
      <c r="E12" s="4">
        <v>0</v>
      </c>
      <c r="F12" s="5">
        <v>0</v>
      </c>
      <c r="J12" s="12"/>
    </row>
    <row r="13" spans="1:10" x14ac:dyDescent="0.25">
      <c r="C13" s="12" t="s">
        <v>42</v>
      </c>
      <c r="D13" s="6">
        <v>0</v>
      </c>
      <c r="E13" s="1">
        <v>1</v>
      </c>
      <c r="F13" s="7">
        <v>0</v>
      </c>
    </row>
    <row r="14" spans="1:10" x14ac:dyDescent="0.25">
      <c r="D14" s="8">
        <v>0</v>
      </c>
      <c r="E14" s="2">
        <v>0</v>
      </c>
      <c r="F14" s="9">
        <v>1</v>
      </c>
    </row>
    <row r="15" spans="1:10" x14ac:dyDescent="0.25">
      <c r="F15" t="s">
        <v>13</v>
      </c>
    </row>
    <row r="17" spans="2:18" x14ac:dyDescent="0.25">
      <c r="C17" s="31" t="s">
        <v>31</v>
      </c>
      <c r="D17" t="s">
        <v>43</v>
      </c>
    </row>
    <row r="19" spans="2:18" x14ac:dyDescent="0.25">
      <c r="B19" s="30" t="s">
        <v>44</v>
      </c>
    </row>
    <row r="20" spans="2:18" ht="17.25" x14ac:dyDescent="0.3">
      <c r="C20" s="84" t="s">
        <v>33</v>
      </c>
      <c r="D20" s="85">
        <v>0.1893</v>
      </c>
      <c r="I20" s="84" t="s">
        <v>34</v>
      </c>
      <c r="J20" s="20">
        <v>10.6876</v>
      </c>
      <c r="O20" s="84" t="s">
        <v>35</v>
      </c>
      <c r="P20" s="20">
        <v>69.285300000000007</v>
      </c>
    </row>
    <row r="23" spans="2:18" x14ac:dyDescent="0.25">
      <c r="D23" s="55">
        <f t="array" ref="D23:F25">$D$6:$F$8-D$20*$D$12:$F$14</f>
        <v>25.286782160428899</v>
      </c>
      <c r="E23" s="56">
        <v>21.362348502470098</v>
      </c>
      <c r="F23" s="42">
        <v>15.757036570282599</v>
      </c>
      <c r="J23" s="52">
        <f t="array" ref="J23:L25">$D$6:$F$8-J$20*$D$12:$F$14</f>
        <v>14.788482160428899</v>
      </c>
      <c r="K23" s="53">
        <v>21.362348502470098</v>
      </c>
      <c r="L23" s="38">
        <v>15.757036570282599</v>
      </c>
      <c r="P23" s="52">
        <f t="array" ref="P23:R25">$D$6:$F$8-P$20*$D$12:$F$14</f>
        <v>-43.809217839571104</v>
      </c>
      <c r="Q23" s="53">
        <v>21.362348502470098</v>
      </c>
      <c r="R23" s="38">
        <v>15.757036570282599</v>
      </c>
    </row>
    <row r="24" spans="2:18" x14ac:dyDescent="0.25">
      <c r="C24" s="12" t="s">
        <v>41</v>
      </c>
      <c r="D24" s="57">
        <v>21.362348502470098</v>
      </c>
      <c r="E24" s="58">
        <v>41.306644346128799</v>
      </c>
      <c r="F24" s="43">
        <v>21.914826790113</v>
      </c>
      <c r="I24" s="12" t="s">
        <v>41</v>
      </c>
      <c r="J24" s="28">
        <v>21.362348502470098</v>
      </c>
      <c r="K24" s="25">
        <v>30.808344346128802</v>
      </c>
      <c r="L24" s="40">
        <v>21.914826790113</v>
      </c>
      <c r="O24" s="12" t="s">
        <v>41</v>
      </c>
      <c r="P24" s="28">
        <v>21.362348502470098</v>
      </c>
      <c r="Q24" s="25">
        <v>-27.789355653871205</v>
      </c>
      <c r="R24" s="40">
        <v>21.914826790113</v>
      </c>
    </row>
    <row r="25" spans="2:18" x14ac:dyDescent="0.25">
      <c r="D25" s="59">
        <v>15.757036570282599</v>
      </c>
      <c r="E25" s="60">
        <v>21.914826790113</v>
      </c>
      <c r="F25" s="44">
        <v>13.000892264623301</v>
      </c>
      <c r="J25" s="29">
        <v>15.757036570282599</v>
      </c>
      <c r="K25" s="54">
        <v>21.914826790113</v>
      </c>
      <c r="L25" s="41">
        <v>2.502592264623301</v>
      </c>
      <c r="P25" s="29">
        <v>15.757036570282599</v>
      </c>
      <c r="Q25" s="54">
        <v>21.914826790113</v>
      </c>
      <c r="R25" s="41">
        <v>-56.095107735376708</v>
      </c>
    </row>
    <row r="26" spans="2:18" x14ac:dyDescent="0.25">
      <c r="F26" t="s">
        <v>13</v>
      </c>
      <c r="L26" t="s">
        <v>13</v>
      </c>
      <c r="R26" t="s">
        <v>13</v>
      </c>
    </row>
    <row r="28" spans="2:18" x14ac:dyDescent="0.25">
      <c r="C28" s="13" t="s">
        <v>40</v>
      </c>
      <c r="D28">
        <f>MDETERM(D$23:F$25)</f>
        <v>6.8925538597030354E-3</v>
      </c>
      <c r="E28" t="str">
        <f>IF(ABS(D28)&lt;D29,"OK", "NG")</f>
        <v>OK</v>
      </c>
      <c r="I28" s="13" t="s">
        <v>40</v>
      </c>
      <c r="J28">
        <f>MDETERM(J$23:L$25)</f>
        <v>-9.681935245616528E-3</v>
      </c>
      <c r="K28" t="str">
        <f>IF(ABS(J28)&lt;J29,"OK", "NG")</f>
        <v>OK</v>
      </c>
      <c r="O28" s="13" t="s">
        <v>40</v>
      </c>
      <c r="P28">
        <f>MDETERM(P$23:R$25)</f>
        <v>-2.6192708077475958E-2</v>
      </c>
      <c r="Q28" t="str">
        <f>IF(ABS(P28)&lt;P29,"OK", "NG")</f>
        <v>OK</v>
      </c>
    </row>
    <row r="29" spans="2:18" x14ac:dyDescent="0.25">
      <c r="C29" s="13" t="s">
        <v>32</v>
      </c>
      <c r="D29" s="21">
        <v>0.01</v>
      </c>
      <c r="I29" s="13" t="s">
        <v>32</v>
      </c>
      <c r="J29" s="21">
        <v>0.01</v>
      </c>
      <c r="O29" s="13" t="s">
        <v>32</v>
      </c>
      <c r="P29" s="21">
        <v>0.03</v>
      </c>
    </row>
    <row r="31" spans="2:18" x14ac:dyDescent="0.25">
      <c r="B31" s="30" t="s">
        <v>45</v>
      </c>
    </row>
    <row r="32" spans="2:18" x14ac:dyDescent="0.25">
      <c r="C32" s="31"/>
    </row>
    <row r="34" spans="3:17" ht="18.75" x14ac:dyDescent="0.35">
      <c r="C34" s="12" t="s">
        <v>38</v>
      </c>
      <c r="D34" s="52">
        <f t="array" ref="D34:E35">E$24:F$25</f>
        <v>41.306644346128799</v>
      </c>
      <c r="E34" s="38">
        <v>21.914826790113</v>
      </c>
      <c r="F34" s="1"/>
      <c r="I34" s="12" t="s">
        <v>38</v>
      </c>
      <c r="J34" s="52">
        <f t="array" ref="J34:K35">K$24:L$25</f>
        <v>30.808344346128802</v>
      </c>
      <c r="K34" s="38">
        <v>21.914826790113</v>
      </c>
      <c r="O34" s="12" t="s">
        <v>38</v>
      </c>
      <c r="P34" s="52">
        <f t="array" ref="P34:Q35">Q$24:R$25</f>
        <v>-27.789355653871205</v>
      </c>
      <c r="Q34" s="38">
        <v>21.914826790113</v>
      </c>
    </row>
    <row r="35" spans="3:17" x14ac:dyDescent="0.25">
      <c r="D35" s="29">
        <v>21.914826790113</v>
      </c>
      <c r="E35" s="41">
        <v>13.000892264623301</v>
      </c>
      <c r="F35" s="1"/>
      <c r="J35" s="29">
        <v>21.914826790113</v>
      </c>
      <c r="K35" s="41">
        <v>2.502592264623301</v>
      </c>
      <c r="P35" s="29">
        <v>21.914826790113</v>
      </c>
      <c r="Q35" s="41">
        <v>-56.095107735376708</v>
      </c>
    </row>
    <row r="36" spans="3:17" x14ac:dyDescent="0.25">
      <c r="E36" t="s">
        <v>36</v>
      </c>
      <c r="F36" s="1"/>
      <c r="K36" t="s">
        <v>36</v>
      </c>
      <c r="Q36" t="s">
        <v>36</v>
      </c>
    </row>
    <row r="38" spans="3:17" ht="18.75" x14ac:dyDescent="0.35">
      <c r="C38" s="12" t="s">
        <v>39</v>
      </c>
      <c r="D38" s="26">
        <f t="array" ref="D38:D39">D$24:D$25</f>
        <v>21.362348502470098</v>
      </c>
      <c r="I38" s="12" t="s">
        <v>39</v>
      </c>
      <c r="J38" s="26">
        <f t="array" ref="J38:J39">J$24:J$25</f>
        <v>21.362348502470098</v>
      </c>
      <c r="O38" s="12" t="s">
        <v>39</v>
      </c>
      <c r="P38" s="14">
        <f t="array" ref="P38:P39">P$24:P$25</f>
        <v>21.362348502470098</v>
      </c>
    </row>
    <row r="39" spans="3:17" x14ac:dyDescent="0.25">
      <c r="D39" s="27">
        <v>15.757036570282599</v>
      </c>
      <c r="J39" s="27">
        <v>15.757036570282599</v>
      </c>
      <c r="P39" s="16">
        <v>15.757036570282599</v>
      </c>
    </row>
    <row r="40" spans="3:17" x14ac:dyDescent="0.25">
      <c r="D40" t="s">
        <v>27</v>
      </c>
      <c r="J40" t="s">
        <v>27</v>
      </c>
      <c r="P40" t="s">
        <v>27</v>
      </c>
    </row>
    <row r="42" spans="3:17" x14ac:dyDescent="0.25">
      <c r="D42" s="26">
        <v>1</v>
      </c>
      <c r="E42" s="24">
        <f t="array" ref="E42">SQRT(MMULT(TRANSPOSE(D42:D44),D42:D44))</f>
        <v>3.5747817817284733</v>
      </c>
      <c r="J42" s="26">
        <v>1</v>
      </c>
      <c r="K42" s="24">
        <f t="array" ref="K42">SQRT(MMULT(TRANSPOSE(J42:J44),J42:J44))</f>
        <v>1.2352687039694179</v>
      </c>
      <c r="P42" s="26">
        <v>1</v>
      </c>
      <c r="Q42" s="24">
        <f t="array" ref="Q42">SQRT(MMULT(TRANSPOSE(P42:P44),P42:P44))</f>
        <v>1.937487640833367</v>
      </c>
    </row>
    <row r="43" spans="3:17" ht="17.25" x14ac:dyDescent="0.3">
      <c r="C43" s="22" t="s">
        <v>37</v>
      </c>
      <c r="D43" s="26">
        <f t="array" ref="D43:D44">-MMULT(MINVERSE(D34:E35),D38:D39)</f>
        <v>1.1906069400255248</v>
      </c>
      <c r="I43" s="22" t="s">
        <v>37</v>
      </c>
      <c r="J43" s="26">
        <f t="array" ref="J43:J44">-MMULT(MINVERSE(J34:K35),J38:J39)</f>
        <v>-0.72391176912070332</v>
      </c>
      <c r="O43" s="22" t="s">
        <v>37</v>
      </c>
      <c r="P43" s="26">
        <f t="array" ref="P43:P44">-MMULT(MINVERSE(P34:Q35),P38:P39)</f>
        <v>1.4311646507090727</v>
      </c>
    </row>
    <row r="44" spans="3:17" x14ac:dyDescent="0.25">
      <c r="D44" s="27">
        <v>-3.2189314844123125</v>
      </c>
      <c r="J44" s="27">
        <v>4.2901299919923863E-2</v>
      </c>
      <c r="P44" s="27">
        <v>0.8400155361318169</v>
      </c>
    </row>
    <row r="45" spans="3:17" x14ac:dyDescent="0.25">
      <c r="F45" s="1"/>
    </row>
    <row r="46" spans="3:17" x14ac:dyDescent="0.25">
      <c r="D46" t="s">
        <v>46</v>
      </c>
      <c r="F46" s="1"/>
      <c r="J46" t="s">
        <v>46</v>
      </c>
      <c r="P46" t="s">
        <v>46</v>
      </c>
    </row>
    <row r="47" spans="3:17" ht="17.25" x14ac:dyDescent="0.25">
      <c r="D47" s="3" t="s">
        <v>47</v>
      </c>
      <c r="E47" s="45" t="s">
        <v>50</v>
      </c>
      <c r="J47" s="3" t="s">
        <v>47</v>
      </c>
      <c r="K47" s="45" t="s">
        <v>49</v>
      </c>
      <c r="P47" s="3" t="s">
        <v>47</v>
      </c>
      <c r="Q47" s="45" t="s">
        <v>51</v>
      </c>
    </row>
    <row r="48" spans="3:17" x14ac:dyDescent="0.25">
      <c r="D48" s="6">
        <f>0</f>
        <v>0</v>
      </c>
      <c r="E48" s="7">
        <v>0</v>
      </c>
      <c r="J48" s="6">
        <f>0</f>
        <v>0</v>
      </c>
      <c r="K48" s="7">
        <v>0</v>
      </c>
      <c r="P48" s="6">
        <f>0</f>
        <v>0</v>
      </c>
      <c r="Q48" s="7">
        <v>0</v>
      </c>
    </row>
    <row r="49" spans="2:17" x14ac:dyDescent="0.25">
      <c r="D49" s="28">
        <f>D44</f>
        <v>-3.2189314844123125</v>
      </c>
      <c r="E49" s="7">
        <v>1</v>
      </c>
      <c r="J49" s="28">
        <f>J44</f>
        <v>4.2901299919923863E-2</v>
      </c>
      <c r="K49" s="7">
        <v>1</v>
      </c>
      <c r="P49" s="28">
        <f>P44</f>
        <v>0.8400155361318169</v>
      </c>
      <c r="Q49" s="7">
        <v>1</v>
      </c>
    </row>
    <row r="50" spans="2:17" x14ac:dyDescent="0.25">
      <c r="D50" s="28">
        <f>D43</f>
        <v>1.1906069400255248</v>
      </c>
      <c r="E50" s="7">
        <v>2</v>
      </c>
      <c r="J50" s="29">
        <f>J43</f>
        <v>-0.72391176912070332</v>
      </c>
      <c r="K50" s="9">
        <v>2</v>
      </c>
      <c r="P50" s="28">
        <f>P43</f>
        <v>1.4311646507090727</v>
      </c>
      <c r="Q50" s="7">
        <v>2</v>
      </c>
    </row>
    <row r="51" spans="2:17" x14ac:dyDescent="0.25">
      <c r="D51" s="29">
        <f>D42</f>
        <v>1</v>
      </c>
      <c r="E51" s="9">
        <v>3</v>
      </c>
      <c r="J51" s="29">
        <f>J42</f>
        <v>1</v>
      </c>
      <c r="K51" s="9">
        <v>3</v>
      </c>
      <c r="P51" s="29">
        <f>P42</f>
        <v>1</v>
      </c>
      <c r="Q51" s="9">
        <v>3</v>
      </c>
    </row>
    <row r="54" spans="2:17" x14ac:dyDescent="0.25">
      <c r="B54" s="30" t="s">
        <v>109</v>
      </c>
    </row>
    <row r="56" spans="2:17" ht="17.25" x14ac:dyDescent="0.25">
      <c r="C56" s="13"/>
      <c r="D56" s="46" t="s">
        <v>50</v>
      </c>
      <c r="E56" s="46" t="s">
        <v>49</v>
      </c>
      <c r="F56" s="46" t="s">
        <v>51</v>
      </c>
    </row>
    <row r="57" spans="2:17" x14ac:dyDescent="0.25">
      <c r="D57" s="26">
        <f t="array" ref="D57:D59">D42:D44</f>
        <v>1</v>
      </c>
      <c r="E57" s="26">
        <f t="array" ref="E57:E59">J42:J44</f>
        <v>1</v>
      </c>
      <c r="F57" s="38">
        <f t="array" ref="F57:F59">P42:P44</f>
        <v>1</v>
      </c>
    </row>
    <row r="58" spans="2:17" x14ac:dyDescent="0.25">
      <c r="C58" s="22" t="s">
        <v>48</v>
      </c>
      <c r="D58" s="39">
        <v>1.1906069400255248</v>
      </c>
      <c r="E58" s="39">
        <v>-0.72391176912070332</v>
      </c>
      <c r="F58" s="40">
        <v>1.4311646507090727</v>
      </c>
    </row>
    <row r="59" spans="2:17" x14ac:dyDescent="0.25">
      <c r="D59" s="27">
        <v>-3.2189314844123125</v>
      </c>
      <c r="E59" s="27">
        <v>4.2901299919923863E-2</v>
      </c>
      <c r="F59" s="41">
        <v>0.8400155361318169</v>
      </c>
    </row>
    <row r="60" spans="2:17" x14ac:dyDescent="0.25">
      <c r="D60" s="25"/>
      <c r="E60" s="25"/>
      <c r="F60" s="25"/>
      <c r="I60" s="25"/>
      <c r="J60" s="25"/>
      <c r="K60" s="25"/>
    </row>
    <row r="61" spans="2:17" x14ac:dyDescent="0.25">
      <c r="D61" s="52">
        <f t="array" ref="D61:F63">MMULT(TRANSPOSE(D57:F59),D57:F59)</f>
        <v>12.779064786977798</v>
      </c>
      <c r="E61" s="53">
        <v>9.2786842769143618E-6</v>
      </c>
      <c r="F61" s="38">
        <v>2.1088032342575502E-6</v>
      </c>
      <c r="G61" s="86" t="s">
        <v>107</v>
      </c>
      <c r="I61" s="25"/>
      <c r="J61" s="25"/>
      <c r="K61" s="25"/>
    </row>
    <row r="62" spans="2:17" ht="18" x14ac:dyDescent="0.25">
      <c r="C62" s="22" t="s">
        <v>67</v>
      </c>
      <c r="D62" s="28">
        <v>9.2786842769143618E-6</v>
      </c>
      <c r="E62" s="25">
        <v>1.5258887710062856</v>
      </c>
      <c r="F62" s="40">
        <v>8.2425516854944814E-7</v>
      </c>
      <c r="G62" s="86" t="s">
        <v>108</v>
      </c>
      <c r="I62" s="25"/>
      <c r="J62" s="25"/>
      <c r="K62" s="25"/>
    </row>
    <row r="63" spans="2:17" x14ac:dyDescent="0.25">
      <c r="D63" s="29">
        <v>2.1088032342575502E-6</v>
      </c>
      <c r="E63" s="54">
        <v>8.2425516854944814E-7</v>
      </c>
      <c r="F63" s="41">
        <v>3.753858358382046</v>
      </c>
      <c r="G63" s="88">
        <f>D61</f>
        <v>12.779064786977798</v>
      </c>
      <c r="H63" s="89">
        <f>SQRT(D61)</f>
        <v>3.5747817817284733</v>
      </c>
      <c r="I63" s="25"/>
      <c r="J63" s="88">
        <f>E62</f>
        <v>1.5258887710062856</v>
      </c>
      <c r="K63" s="89">
        <f>SQRT(E62)</f>
        <v>1.2352687039694179</v>
      </c>
      <c r="M63" s="88">
        <f>F63</f>
        <v>3.753858358382046</v>
      </c>
      <c r="N63" s="79">
        <f>SQRT(F63)</f>
        <v>1.937487640833367</v>
      </c>
    </row>
    <row r="64" spans="2:17" x14ac:dyDescent="0.25">
      <c r="D64" s="25"/>
      <c r="E64" s="25"/>
      <c r="F64" s="25"/>
      <c r="I64" s="25"/>
      <c r="J64" s="25"/>
      <c r="K64" s="25"/>
    </row>
    <row r="65" spans="2:13" x14ac:dyDescent="0.25">
      <c r="D65" s="25"/>
      <c r="E65" s="25"/>
      <c r="F65" s="25"/>
      <c r="I65" s="25"/>
      <c r="J65" s="25"/>
      <c r="K65" s="25"/>
    </row>
    <row r="66" spans="2:13" x14ac:dyDescent="0.25">
      <c r="D66" s="52">
        <f t="array" ref="D66:F68">TRANSPOSE(D57:F59)</f>
        <v>1</v>
      </c>
      <c r="E66" s="53">
        <v>1.1906069400255248</v>
      </c>
      <c r="F66" s="38">
        <v>-3.2189314844123125</v>
      </c>
      <c r="K66" s="52">
        <f t="array" ref="K66:M68">MINVERSE(D57:F59)</f>
        <v>7.8252467928359201E-2</v>
      </c>
      <c r="L66" s="53">
        <v>9.3168831826584975E-2</v>
      </c>
      <c r="M66" s="38">
        <v>-0.25189106330197986</v>
      </c>
    </row>
    <row r="67" spans="2:13" ht="18" x14ac:dyDescent="0.25">
      <c r="C67" s="22" t="s">
        <v>101</v>
      </c>
      <c r="D67" s="28">
        <v>1</v>
      </c>
      <c r="E67" s="25">
        <v>-0.72391176912070332</v>
      </c>
      <c r="F67" s="40">
        <v>4.2901299919923863E-2</v>
      </c>
      <c r="G67" s="12" t="s">
        <v>84</v>
      </c>
      <c r="H67" t="s">
        <v>82</v>
      </c>
      <c r="I67" s="11" t="s">
        <v>83</v>
      </c>
      <c r="J67" s="22" t="s">
        <v>52</v>
      </c>
      <c r="K67" s="28">
        <v>0.65535514340621204</v>
      </c>
      <c r="L67" s="25">
        <v>-0.47442052239243626</v>
      </c>
      <c r="M67" s="40">
        <v>2.8117024979724507E-2</v>
      </c>
    </row>
    <row r="68" spans="2:13" x14ac:dyDescent="0.25">
      <c r="D68" s="29">
        <v>1</v>
      </c>
      <c r="E68" s="54">
        <v>1.4311646507090727</v>
      </c>
      <c r="F68" s="41">
        <v>0.8400155361318169</v>
      </c>
      <c r="G68" s="90" t="s">
        <v>111</v>
      </c>
      <c r="H68" s="91"/>
      <c r="I68" s="91"/>
      <c r="J68" s="92"/>
      <c r="K68" s="29">
        <v>0.2663923886654288</v>
      </c>
      <c r="L68" s="54">
        <v>0.38125169056585129</v>
      </c>
      <c r="M68" s="41">
        <v>0.22377403832225537</v>
      </c>
    </row>
    <row r="69" spans="2:13" x14ac:dyDescent="0.25">
      <c r="G69" s="93" t="s">
        <v>112</v>
      </c>
      <c r="H69" s="93"/>
      <c r="I69" s="93"/>
      <c r="J69" s="93"/>
    </row>
    <row r="70" spans="2:13" x14ac:dyDescent="0.25">
      <c r="D70" s="25"/>
      <c r="E70" s="25"/>
      <c r="F70" s="25"/>
      <c r="I70" s="25"/>
      <c r="J70" s="25"/>
      <c r="K70" s="25"/>
    </row>
    <row r="71" spans="2:13" x14ac:dyDescent="0.25">
      <c r="D71" s="52">
        <f t="array" ref="D71:F73">MMULT(D57:F59,K66:M68)</f>
        <v>1</v>
      </c>
      <c r="E71" s="53">
        <v>0</v>
      </c>
      <c r="F71" s="38">
        <v>2.7755575615628914E-17</v>
      </c>
    </row>
    <row r="72" spans="2:13" ht="18" x14ac:dyDescent="0.25">
      <c r="C72" s="22" t="s">
        <v>97</v>
      </c>
      <c r="D72" s="28">
        <v>5.5511151231257827E-17</v>
      </c>
      <c r="E72" s="25">
        <v>0.99999999999999989</v>
      </c>
      <c r="F72" s="40">
        <v>-5.5511151231257827E-17</v>
      </c>
    </row>
    <row r="73" spans="2:13" x14ac:dyDescent="0.25">
      <c r="D73" s="29">
        <v>0</v>
      </c>
      <c r="E73" s="54">
        <v>0</v>
      </c>
      <c r="F73" s="41">
        <v>1</v>
      </c>
    </row>
    <row r="74" spans="2:13" x14ac:dyDescent="0.25">
      <c r="D74" s="25"/>
      <c r="E74" s="25"/>
      <c r="F74" s="25"/>
      <c r="I74" s="25"/>
      <c r="J74" s="25"/>
      <c r="K74" s="25"/>
    </row>
    <row r="76" spans="2:13" x14ac:dyDescent="0.25">
      <c r="B76" t="s">
        <v>98</v>
      </c>
    </row>
    <row r="78" spans="2:13" x14ac:dyDescent="0.25">
      <c r="D78" s="52">
        <f t="array" ref="D78:F80">MMULT($D$6:$F$8,D57:F59)</f>
        <v>0.18942142559481567</v>
      </c>
      <c r="E78" s="53">
        <v>10.687624015183665</v>
      </c>
      <c r="F78" s="38">
        <v>69.285275715726584</v>
      </c>
      <c r="K78" s="52">
        <f t="array" ref="K78:M80">MMULT(D57:F59,K83:M85)</f>
        <v>0.1893</v>
      </c>
      <c r="L78" s="53">
        <v>10.6876</v>
      </c>
      <c r="M78" s="38">
        <v>69.285300000000007</v>
      </c>
    </row>
    <row r="79" spans="2:13" x14ac:dyDescent="0.25">
      <c r="C79" s="22" t="s">
        <v>99</v>
      </c>
      <c r="D79" s="28">
        <v>0.22538189374684237</v>
      </c>
      <c r="E79" s="25">
        <v>-7.736879423654428</v>
      </c>
      <c r="F79" s="40">
        <v>99.158672173773311</v>
      </c>
      <c r="G79" s="12" t="s">
        <v>84</v>
      </c>
      <c r="H79" t="s">
        <v>82</v>
      </c>
      <c r="I79" s="11" t="s">
        <v>83</v>
      </c>
      <c r="J79" s="22" t="s">
        <v>100</v>
      </c>
      <c r="K79" s="28">
        <v>0.22538189374683185</v>
      </c>
      <c r="L79" s="25">
        <v>-7.7368794236544289</v>
      </c>
      <c r="M79" s="40">
        <v>99.158672173773326</v>
      </c>
    </row>
    <row r="80" spans="2:13" x14ac:dyDescent="0.25">
      <c r="D80" s="29">
        <v>-0.60934372999925301</v>
      </c>
      <c r="E80" s="54">
        <v>0.45851193302417614</v>
      </c>
      <c r="F80" s="41">
        <v>58.200728425553791</v>
      </c>
      <c r="K80" s="29">
        <v>-0.60934372999925068</v>
      </c>
      <c r="L80" s="54">
        <v>0.45851193302417825</v>
      </c>
      <c r="M80" s="41">
        <v>58.200728425553777</v>
      </c>
    </row>
    <row r="83" spans="2:13" x14ac:dyDescent="0.25">
      <c r="D83" s="52">
        <f t="array" ref="D83:F85">MMULT(MMULT(K66:M68,$D$6:$F$8),D57:F59)</f>
        <v>0.18930950185246231</v>
      </c>
      <c r="E83" s="53">
        <v>1.8792473903202385E-6</v>
      </c>
      <c r="F83" s="38">
        <v>-1.9003043316631607E-6</v>
      </c>
      <c r="K83" s="52">
        <f>$D$20</f>
        <v>0.1893</v>
      </c>
      <c r="L83" s="53">
        <v>0</v>
      </c>
      <c r="M83" s="38">
        <v>0</v>
      </c>
    </row>
    <row r="84" spans="2:13" ht="18" x14ac:dyDescent="0.25">
      <c r="C84" s="22" t="s">
        <v>53</v>
      </c>
      <c r="D84" s="28">
        <v>7.9576888100119092E-5</v>
      </c>
      <c r="E84" s="25">
        <v>10.687615738474134</v>
      </c>
      <c r="F84" s="40">
        <v>-1.5914823483953455E-5</v>
      </c>
      <c r="G84" s="12" t="s">
        <v>84</v>
      </c>
      <c r="H84" t="s">
        <v>82</v>
      </c>
      <c r="I84" s="11" t="s">
        <v>83</v>
      </c>
      <c r="J84" s="87" t="s">
        <v>103</v>
      </c>
      <c r="K84" s="28">
        <v>0</v>
      </c>
      <c r="L84" s="25">
        <f>$J$20</f>
        <v>10.6876</v>
      </c>
      <c r="M84" s="40">
        <v>0</v>
      </c>
    </row>
    <row r="85" spans="2:13" x14ac:dyDescent="0.25">
      <c r="D85" s="29">
        <v>3.2346854254683421E-5</v>
      </c>
      <c r="E85" s="54">
        <v>6.3974621390405773E-6</v>
      </c>
      <c r="F85" s="41">
        <v>69.285293530854403</v>
      </c>
      <c r="K85" s="29">
        <v>0</v>
      </c>
      <c r="L85" s="54">
        <v>0</v>
      </c>
      <c r="M85" s="41">
        <f>$P$20</f>
        <v>69.285300000000007</v>
      </c>
    </row>
    <row r="88" spans="2:13" x14ac:dyDescent="0.25">
      <c r="D88" s="52">
        <f t="array" ref="D88:F90">MMULT(MMULT(D57:F59,K83:M85),K66:M68)</f>
        <v>25.476063389247905</v>
      </c>
      <c r="E88" s="53">
        <v>21.362357841105549</v>
      </c>
      <c r="F88" s="38">
        <v>15.7570719152592</v>
      </c>
      <c r="K88" s="52">
        <f t="array" ref="K88:M90">$D$6:$F$8</f>
        <v>25.476082160428899</v>
      </c>
      <c r="L88" s="53">
        <v>21.362348502470098</v>
      </c>
      <c r="M88" s="38">
        <v>15.757036570282599</v>
      </c>
    </row>
    <row r="89" spans="2:13" ht="18" x14ac:dyDescent="0.25">
      <c r="C89" s="22" t="s">
        <v>54</v>
      </c>
      <c r="D89" s="28">
        <v>21.362348502470098</v>
      </c>
      <c r="E89" s="25">
        <v>41.495944346128795</v>
      </c>
      <c r="F89" s="40">
        <v>21.914826790112997</v>
      </c>
      <c r="G89" s="12" t="s">
        <v>84</v>
      </c>
      <c r="H89" t="s">
        <v>82</v>
      </c>
      <c r="I89" s="11" t="s">
        <v>83</v>
      </c>
      <c r="J89" s="12" t="s">
        <v>104</v>
      </c>
      <c r="K89" s="28">
        <v>21.362348502470098</v>
      </c>
      <c r="L89" s="25">
        <v>41.495944346128802</v>
      </c>
      <c r="M89" s="40">
        <v>21.914826790113</v>
      </c>
    </row>
    <row r="90" spans="2:13" x14ac:dyDescent="0.25">
      <c r="D90" s="29">
        <v>15.757036570282599</v>
      </c>
      <c r="E90" s="54">
        <v>21.914826790112993</v>
      </c>
      <c r="F90" s="41">
        <v>13.190192264623297</v>
      </c>
      <c r="K90" s="29">
        <v>15.757036570282599</v>
      </c>
      <c r="L90" s="54">
        <v>21.914826790113</v>
      </c>
      <c r="M90" s="41">
        <v>13.190192264623301</v>
      </c>
    </row>
    <row r="93" spans="2:13" x14ac:dyDescent="0.25">
      <c r="B93" s="30" t="s">
        <v>110</v>
      </c>
    </row>
    <row r="94" spans="2:13" x14ac:dyDescent="0.25">
      <c r="B94" s="30"/>
      <c r="C94" t="s">
        <v>123</v>
      </c>
    </row>
    <row r="95" spans="2:13" ht="17.25" x14ac:dyDescent="0.25">
      <c r="D95" s="72" t="s">
        <v>50</v>
      </c>
      <c r="E95" s="72"/>
      <c r="F95" s="72"/>
      <c r="G95" s="72" t="s">
        <v>49</v>
      </c>
      <c r="I95" s="1"/>
      <c r="J95" s="72" t="s">
        <v>51</v>
      </c>
    </row>
    <row r="96" spans="2:13" x14ac:dyDescent="0.25">
      <c r="B96" t="s">
        <v>105</v>
      </c>
      <c r="D96" s="32">
        <f t="array" ref="D96:D98">D42:D44*(1/E42)</f>
        <v>0.27973735490966989</v>
      </c>
      <c r="E96" s="24">
        <f t="array" ref="E96">SQRT(MMULT(TRANSPOSE(D96:D98),D96:D98))</f>
        <v>0.99999999999999989</v>
      </c>
      <c r="G96" s="32">
        <f t="array" ref="G96:G98">J42:J44*(1/K42)</f>
        <v>0.80954046418127135</v>
      </c>
      <c r="H96" s="24">
        <f t="array" ref="H96">SQRT(MMULT(TRANSPOSE(G96:G98),G96:G98))</f>
        <v>1.0000000000000002</v>
      </c>
      <c r="J96" s="32">
        <f t="array" ref="J96:J98">P42:P44*(1/Q42)</f>
        <v>0.51613232462730563</v>
      </c>
      <c r="K96" s="24">
        <f t="array" ref="K96">SQRT(MMULT(TRANSPOSE(J96:J98),J96:J98))</f>
        <v>0.99999999999999978</v>
      </c>
      <c r="M96" t="s">
        <v>121</v>
      </c>
    </row>
    <row r="97" spans="3:14" x14ac:dyDescent="0.25">
      <c r="D97" s="34">
        <v>0.33305723613983629</v>
      </c>
      <c r="G97" s="34">
        <v>-0.58603586960025955</v>
      </c>
      <c r="J97" s="34">
        <v>0.73867033809489957</v>
      </c>
    </row>
    <row r="98" spans="3:14" x14ac:dyDescent="0.25">
      <c r="D98" s="36">
        <v>-0.90045537908495754</v>
      </c>
      <c r="G98" s="36">
        <v>3.4730338251155103E-2</v>
      </c>
      <c r="J98" s="36">
        <v>0.43355917138676708</v>
      </c>
    </row>
    <row r="100" spans="3:14" ht="17.25" x14ac:dyDescent="0.25">
      <c r="C100" s="13"/>
      <c r="D100" s="46" t="s">
        <v>50</v>
      </c>
      <c r="E100" s="46" t="s">
        <v>49</v>
      </c>
      <c r="F100" s="46" t="s">
        <v>51</v>
      </c>
    </row>
    <row r="101" spans="3:14" x14ac:dyDescent="0.25">
      <c r="D101" s="26">
        <f t="array" ref="D101:D103">D96:D98</f>
        <v>0.27973735490966989</v>
      </c>
      <c r="E101" s="26">
        <f t="array" ref="E101:E103">G96:G98</f>
        <v>0.80954046418127135</v>
      </c>
      <c r="F101" s="38">
        <f t="array" ref="F101:F103">J96:J98</f>
        <v>0.51613232462730563</v>
      </c>
    </row>
    <row r="102" spans="3:14" x14ac:dyDescent="0.25">
      <c r="C102" s="22" t="s">
        <v>48</v>
      </c>
      <c r="D102" s="39">
        <v>0.33305723613983629</v>
      </c>
      <c r="E102" s="39">
        <v>-0.58603586960025955</v>
      </c>
      <c r="F102" s="40">
        <v>0.73867033809489957</v>
      </c>
    </row>
    <row r="103" spans="3:14" x14ac:dyDescent="0.25">
      <c r="D103" s="27">
        <v>-0.90045537908495754</v>
      </c>
      <c r="E103" s="27">
        <v>3.4730338251155103E-2</v>
      </c>
      <c r="F103" s="41">
        <v>0.43355917138676708</v>
      </c>
    </row>
    <row r="105" spans="3:14" x14ac:dyDescent="0.25">
      <c r="D105" s="52">
        <f t="array" ref="D105:F107">MMULT(TRANSPOSE(D101:F103),D101:F103)</f>
        <v>0.99999999999999978</v>
      </c>
      <c r="E105" s="53">
        <v>2.1012388545862959E-6</v>
      </c>
      <c r="F105" s="38">
        <v>3.0447215576545616E-7</v>
      </c>
      <c r="G105" s="86" t="s">
        <v>107</v>
      </c>
      <c r="I105" s="25"/>
      <c r="J105" s="25"/>
      <c r="K105" s="25"/>
    </row>
    <row r="106" spans="3:14" ht="18" x14ac:dyDescent="0.25">
      <c r="C106" s="22" t="s">
        <v>67</v>
      </c>
      <c r="D106" s="28">
        <v>2.1012388545862959E-6</v>
      </c>
      <c r="E106" s="25">
        <v>1.0000000000000004</v>
      </c>
      <c r="F106" s="40">
        <v>3.4439853837178735E-7</v>
      </c>
      <c r="G106" s="86" t="s">
        <v>113</v>
      </c>
      <c r="I106" s="25"/>
      <c r="J106" s="25"/>
      <c r="K106" s="25"/>
    </row>
    <row r="107" spans="3:14" x14ac:dyDescent="0.25">
      <c r="D107" s="29">
        <v>3.0447215576545616E-7</v>
      </c>
      <c r="E107" s="54">
        <v>3.4439853837178735E-7</v>
      </c>
      <c r="F107" s="41">
        <v>0.99999999999999967</v>
      </c>
      <c r="G107" s="88">
        <f>D105</f>
        <v>0.99999999999999978</v>
      </c>
      <c r="H107" s="89">
        <f>SQRT(D105)</f>
        <v>0.99999999999999989</v>
      </c>
      <c r="I107" s="25"/>
      <c r="J107" s="88">
        <f>E106</f>
        <v>1.0000000000000004</v>
      </c>
      <c r="K107" s="89">
        <f>SQRT(E106)</f>
        <v>1.0000000000000002</v>
      </c>
      <c r="M107" s="88">
        <f>F107</f>
        <v>0.99999999999999967</v>
      </c>
      <c r="N107" s="79">
        <f>SQRT(F107)</f>
        <v>0.99999999999999978</v>
      </c>
    </row>
    <row r="108" spans="3:14" x14ac:dyDescent="0.25">
      <c r="D108" s="25"/>
      <c r="E108" s="25"/>
      <c r="F108" s="25"/>
      <c r="I108" s="25"/>
      <c r="J108" s="25"/>
      <c r="K108" s="25"/>
    </row>
    <row r="109" spans="3:14" x14ac:dyDescent="0.25">
      <c r="D109" s="25"/>
      <c r="E109" s="25"/>
      <c r="F109" s="25"/>
      <c r="I109" s="25"/>
      <c r="J109" s="25"/>
      <c r="K109" s="25"/>
    </row>
    <row r="110" spans="3:14" x14ac:dyDescent="0.25">
      <c r="D110" s="52">
        <f t="array" ref="D110:F112">TRANSPOSE(D101:F103)</f>
        <v>0.27973735490966989</v>
      </c>
      <c r="E110" s="53">
        <v>0.33305723613983629</v>
      </c>
      <c r="F110" s="38">
        <v>-0.90045537908495754</v>
      </c>
      <c r="K110" s="52">
        <f t="array" ref="K110:M112">MINVERSE(D101:F103)</f>
        <v>0.27973549672559006</v>
      </c>
      <c r="L110" s="53">
        <v>0.33305824263859996</v>
      </c>
      <c r="M110" s="38">
        <v>-0.90045558407213122</v>
      </c>
    </row>
    <row r="111" spans="3:14" ht="18" x14ac:dyDescent="0.25">
      <c r="C111" s="22" t="s">
        <v>101</v>
      </c>
      <c r="D111" s="28">
        <v>0.80954046418127135</v>
      </c>
      <c r="E111" s="25">
        <v>-0.58603586960025955</v>
      </c>
      <c r="F111" s="40">
        <v>3.4730338251155103E-2</v>
      </c>
      <c r="G111" s="12" t="s">
        <v>84</v>
      </c>
      <c r="H111" t="s">
        <v>82</v>
      </c>
      <c r="I111" s="11" t="s">
        <v>83</v>
      </c>
      <c r="J111" s="22" t="s">
        <v>52</v>
      </c>
      <c r="K111" s="28">
        <v>0.80953969863508346</v>
      </c>
      <c r="L111" s="25">
        <v>-0.58603682383219891</v>
      </c>
      <c r="M111" s="40">
        <v>3.4732081006180041E-2</v>
      </c>
    </row>
    <row r="112" spans="3:14" x14ac:dyDescent="0.25">
      <c r="D112" s="29">
        <v>0.51613232462730563</v>
      </c>
      <c r="E112" s="54">
        <v>0.73867033809489957</v>
      </c>
      <c r="F112" s="41">
        <v>0.43355917138676708</v>
      </c>
      <c r="G112" s="90" t="s">
        <v>122</v>
      </c>
      <c r="H112" s="91"/>
      <c r="I112" s="91"/>
      <c r="J112" s="92"/>
      <c r="K112" s="29">
        <v>0.51613196065134703</v>
      </c>
      <c r="L112" s="54">
        <v>0.73867043851816416</v>
      </c>
      <c r="M112" s="41">
        <v>0.4335594335887421</v>
      </c>
    </row>
    <row r="113" spans="2:13" x14ac:dyDescent="0.25">
      <c r="G113" s="93" t="s">
        <v>114</v>
      </c>
      <c r="H113" s="93"/>
      <c r="I113" s="93"/>
      <c r="J113" s="93"/>
    </row>
    <row r="114" spans="2:13" x14ac:dyDescent="0.25">
      <c r="D114" s="25"/>
      <c r="E114" s="25"/>
      <c r="F114" s="25"/>
      <c r="I114" s="25"/>
      <c r="J114" s="25"/>
      <c r="K114" s="25"/>
    </row>
    <row r="115" spans="2:13" x14ac:dyDescent="0.25">
      <c r="D115" s="52">
        <f t="array" ref="D115:F117">MMULT(D101:F103,K110:M112)</f>
        <v>1</v>
      </c>
      <c r="E115" s="53">
        <v>0</v>
      </c>
      <c r="F115" s="38">
        <v>5.5511151231257827E-17</v>
      </c>
    </row>
    <row r="116" spans="2:13" ht="18" x14ac:dyDescent="0.25">
      <c r="C116" s="22" t="s">
        <v>97</v>
      </c>
      <c r="D116" s="28">
        <v>0</v>
      </c>
      <c r="E116" s="25">
        <v>0.99999999999999989</v>
      </c>
      <c r="F116" s="40">
        <v>-5.5511151231257827E-17</v>
      </c>
    </row>
    <row r="117" spans="2:13" x14ac:dyDescent="0.25">
      <c r="D117" s="29">
        <v>2.7755575615628914E-17</v>
      </c>
      <c r="E117" s="54">
        <v>0</v>
      </c>
      <c r="F117" s="41">
        <v>1</v>
      </c>
    </row>
    <row r="118" spans="2:13" x14ac:dyDescent="0.25">
      <c r="D118" s="25"/>
      <c r="E118" s="25"/>
      <c r="F118" s="25"/>
      <c r="I118" s="25"/>
      <c r="J118" s="25"/>
      <c r="K118" s="25"/>
    </row>
    <row r="120" spans="2:13" x14ac:dyDescent="0.25">
      <c r="B120" t="s">
        <v>98</v>
      </c>
    </row>
    <row r="122" spans="2:13" x14ac:dyDescent="0.25">
      <c r="D122" s="52">
        <f t="array" ref="D122:F124">MMULT($D$6:$F$8,D101:F103)</f>
        <v>5.2988248559113771E-2</v>
      </c>
      <c r="E122" s="53">
        <v>8.6520641062466872</v>
      </c>
      <c r="F122" s="38">
        <v>35.76037041760177</v>
      </c>
      <c r="K122" s="52">
        <f t="array" ref="K122:M124">MMULT(D101:F103,K127:M129)</f>
        <v>5.2954281284400509E-2</v>
      </c>
      <c r="L122" s="53">
        <v>8.6520446649837552</v>
      </c>
      <c r="M122" s="38">
        <v>35.760382951500262</v>
      </c>
    </row>
    <row r="123" spans="2:13" x14ac:dyDescent="0.25">
      <c r="C123" s="22" t="s">
        <v>99</v>
      </c>
      <c r="D123" s="28">
        <v>6.3047734801269684E-2</v>
      </c>
      <c r="E123" s="25">
        <v>-6.2633169599397345</v>
      </c>
      <c r="F123" s="40">
        <v>51.178995976006554</v>
      </c>
      <c r="G123" s="12" t="s">
        <v>84</v>
      </c>
      <c r="H123" t="s">
        <v>82</v>
      </c>
      <c r="I123" s="11" t="s">
        <v>83</v>
      </c>
      <c r="J123" s="22" t="s">
        <v>100</v>
      </c>
      <c r="K123" s="28">
        <v>6.3047734801271002E-2</v>
      </c>
      <c r="L123" s="25">
        <v>-6.2633169599397336</v>
      </c>
      <c r="M123" s="40">
        <v>51.178995976006547</v>
      </c>
    </row>
    <row r="124" spans="2:13" x14ac:dyDescent="0.25">
      <c r="D124" s="29">
        <v>-0.17045620326078215</v>
      </c>
      <c r="E124" s="54">
        <v>0.37118396309304225</v>
      </c>
      <c r="F124" s="41">
        <v>30.03927725728358</v>
      </c>
      <c r="K124" s="29">
        <v>-0.17045620326078245</v>
      </c>
      <c r="L124" s="54">
        <v>0.3711839630930453</v>
      </c>
      <c r="M124" s="41">
        <v>30.039277257283576</v>
      </c>
    </row>
    <row r="127" spans="2:13" x14ac:dyDescent="0.25">
      <c r="D127" s="52">
        <f t="array" ref="D127:F129">MMULT(MMULT(K110:M112,$D$6:$F$8),D101:F103)</f>
        <v>0.1893095018524639</v>
      </c>
      <c r="E127" s="53">
        <v>5.4384113435078374E-6</v>
      </c>
      <c r="F127" s="38">
        <v>-3.5061763284660596E-6</v>
      </c>
      <c r="K127" s="52">
        <f>$D$20</f>
        <v>0.1893</v>
      </c>
      <c r="L127" s="53">
        <v>0</v>
      </c>
      <c r="M127" s="38">
        <v>0</v>
      </c>
    </row>
    <row r="128" spans="2:13" ht="18" x14ac:dyDescent="0.25">
      <c r="C128" s="22" t="s">
        <v>124</v>
      </c>
      <c r="D128" s="28">
        <v>2.7497857331360009E-5</v>
      </c>
      <c r="E128" s="25">
        <v>10.687615738474136</v>
      </c>
      <c r="F128" s="40">
        <v>-1.0146688404544246E-5</v>
      </c>
      <c r="G128" s="12" t="s">
        <v>84</v>
      </c>
      <c r="H128" t="s">
        <v>82</v>
      </c>
      <c r="I128" s="11" t="s">
        <v>83</v>
      </c>
      <c r="J128" s="87" t="s">
        <v>103</v>
      </c>
      <c r="K128" s="28">
        <v>0</v>
      </c>
      <c r="L128" s="25">
        <f>$J$20</f>
        <v>10.6876</v>
      </c>
      <c r="M128" s="40">
        <v>0</v>
      </c>
    </row>
    <row r="129" spans="2:13" x14ac:dyDescent="0.25">
      <c r="B129" s="93" t="s">
        <v>125</v>
      </c>
      <c r="D129" s="29">
        <v>1.7531596096631574E-5</v>
      </c>
      <c r="E129" s="54">
        <v>1.0034257158286763E-5</v>
      </c>
      <c r="F129" s="41">
        <v>69.285293530854403</v>
      </c>
      <c r="K129" s="29">
        <v>0</v>
      </c>
      <c r="L129" s="54">
        <v>0</v>
      </c>
      <c r="M129" s="41">
        <f>$P$20</f>
        <v>69.285300000000007</v>
      </c>
    </row>
    <row r="130" spans="2:13" x14ac:dyDescent="0.25">
      <c r="B130" s="93" t="s">
        <v>126</v>
      </c>
    </row>
    <row r="132" spans="2:13" x14ac:dyDescent="0.25">
      <c r="D132" s="52">
        <f t="array" ref="D132:F134">MMULT(MMULT(D101:F103,K127:M129),K110:M112)</f>
        <v>25.476063389247901</v>
      </c>
      <c r="E132" s="53">
        <v>21.362357841105553</v>
      </c>
      <c r="F132" s="38">
        <v>15.757071915259202</v>
      </c>
      <c r="K132" s="52">
        <f t="array" ref="K132:M134">$D$6:$F$8</f>
        <v>25.476082160428899</v>
      </c>
      <c r="L132" s="53">
        <v>21.362348502470098</v>
      </c>
      <c r="M132" s="38">
        <v>15.757036570282599</v>
      </c>
    </row>
    <row r="133" spans="2:13" ht="18" x14ac:dyDescent="0.25">
      <c r="C133" s="22" t="s">
        <v>127</v>
      </c>
      <c r="D133" s="28">
        <v>21.362348502470098</v>
      </c>
      <c r="E133" s="25">
        <v>41.495944346128795</v>
      </c>
      <c r="F133" s="40">
        <v>21.914826790113</v>
      </c>
      <c r="G133" s="12" t="s">
        <v>84</v>
      </c>
      <c r="H133" t="s">
        <v>82</v>
      </c>
      <c r="I133" s="11" t="s">
        <v>83</v>
      </c>
      <c r="J133" s="12" t="s">
        <v>104</v>
      </c>
      <c r="K133" s="28">
        <v>21.362348502470098</v>
      </c>
      <c r="L133" s="25">
        <v>41.495944346128802</v>
      </c>
      <c r="M133" s="40">
        <v>21.914826790113</v>
      </c>
    </row>
    <row r="134" spans="2:13" x14ac:dyDescent="0.25">
      <c r="B134" s="93" t="s">
        <v>125</v>
      </c>
      <c r="D134" s="29">
        <v>15.757036570282597</v>
      </c>
      <c r="E134" s="54">
        <v>21.914826790112993</v>
      </c>
      <c r="F134" s="41">
        <v>13.190192264623299</v>
      </c>
      <c r="K134" s="29">
        <v>15.757036570282599</v>
      </c>
      <c r="L134" s="54">
        <v>21.914826790113</v>
      </c>
      <c r="M134" s="41">
        <v>13.190192264623301</v>
      </c>
    </row>
    <row r="135" spans="2:13" x14ac:dyDescent="0.25">
      <c r="B135" s="93" t="s">
        <v>126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7"/>
  <sheetViews>
    <sheetView tabSelected="1" topLeftCell="A19" workbookViewId="0">
      <selection activeCell="W46" sqref="W46"/>
    </sheetView>
  </sheetViews>
  <sheetFormatPr defaultRowHeight="15.75" x14ac:dyDescent="0.25"/>
  <cols>
    <col min="4" max="6" width="10.625" customWidth="1"/>
    <col min="7" max="7" width="9.875" bestFit="1" customWidth="1"/>
    <col min="9" max="10" width="9.125" bestFit="1" customWidth="1"/>
    <col min="11" max="11" width="9.375" bestFit="1" customWidth="1"/>
  </cols>
  <sheetData>
    <row r="1" spans="1:7" x14ac:dyDescent="0.25">
      <c r="A1" s="30" t="s">
        <v>152</v>
      </c>
    </row>
    <row r="2" spans="1:7" x14ac:dyDescent="0.25">
      <c r="A2" t="s">
        <v>153</v>
      </c>
    </row>
    <row r="3" spans="1:7" x14ac:dyDescent="0.25">
      <c r="A3" t="s">
        <v>136</v>
      </c>
    </row>
    <row r="4" spans="1:7" x14ac:dyDescent="0.25">
      <c r="A4" t="s">
        <v>137</v>
      </c>
    </row>
    <row r="6" spans="1:7" x14ac:dyDescent="0.25">
      <c r="D6" s="3">
        <v>1</v>
      </c>
      <c r="E6" s="4">
        <v>0</v>
      </c>
      <c r="F6" s="5">
        <v>0</v>
      </c>
    </row>
    <row r="7" spans="1:7" x14ac:dyDescent="0.25">
      <c r="C7" s="12" t="s">
        <v>128</v>
      </c>
      <c r="D7" s="6">
        <v>0</v>
      </c>
      <c r="E7" s="1">
        <v>1.5</v>
      </c>
      <c r="F7" s="7">
        <v>0</v>
      </c>
    </row>
    <row r="8" spans="1:7" x14ac:dyDescent="0.25">
      <c r="D8" s="8">
        <v>0</v>
      </c>
      <c r="E8" s="2">
        <v>0</v>
      </c>
      <c r="F8" s="9">
        <v>2</v>
      </c>
    </row>
    <row r="9" spans="1:7" x14ac:dyDescent="0.25">
      <c r="F9" t="s">
        <v>13</v>
      </c>
    </row>
    <row r="11" spans="1:7" x14ac:dyDescent="0.25">
      <c r="D11" s="3">
        <v>600</v>
      </c>
      <c r="E11" s="4">
        <v>-600</v>
      </c>
      <c r="F11" s="5">
        <v>0</v>
      </c>
    </row>
    <row r="12" spans="1:7" x14ac:dyDescent="0.25">
      <c r="C12" s="12" t="s">
        <v>129</v>
      </c>
      <c r="D12" s="6">
        <v>-600</v>
      </c>
      <c r="E12" s="1">
        <v>1800</v>
      </c>
      <c r="F12" s="7">
        <v>-1200</v>
      </c>
    </row>
    <row r="13" spans="1:7" x14ac:dyDescent="0.25">
      <c r="D13" s="8">
        <v>0</v>
      </c>
      <c r="E13" s="2">
        <v>-1200</v>
      </c>
      <c r="F13" s="9">
        <v>3000</v>
      </c>
    </row>
    <row r="14" spans="1:7" x14ac:dyDescent="0.25">
      <c r="F14" t="s">
        <v>13</v>
      </c>
    </row>
    <row r="16" spans="1:7" x14ac:dyDescent="0.25">
      <c r="D16" s="3">
        <f t="array" ref="D16:F18">MMULT(MINVERSE(D6:F8), D11:F13)</f>
        <v>600</v>
      </c>
      <c r="E16" s="4">
        <v>-600</v>
      </c>
      <c r="F16" s="5">
        <v>0</v>
      </c>
      <c r="G16" s="21">
        <f t="array" ref="G16">MDETERM(D16:F18)</f>
        <v>432000000</v>
      </c>
    </row>
    <row r="17" spans="2:18" ht="18.75" x14ac:dyDescent="0.25">
      <c r="C17" s="12" t="s">
        <v>130</v>
      </c>
      <c r="D17" s="6">
        <v>-400</v>
      </c>
      <c r="E17" s="1">
        <v>1200</v>
      </c>
      <c r="F17" s="7">
        <v>-800</v>
      </c>
    </row>
    <row r="18" spans="2:18" x14ac:dyDescent="0.25">
      <c r="D18" s="8">
        <v>0</v>
      </c>
      <c r="E18" s="2">
        <v>-600</v>
      </c>
      <c r="F18" s="9">
        <v>1500</v>
      </c>
    </row>
    <row r="19" spans="2:18" x14ac:dyDescent="0.25">
      <c r="F19" t="s">
        <v>13</v>
      </c>
    </row>
    <row r="21" spans="2:18" x14ac:dyDescent="0.25">
      <c r="D21" s="3">
        <v>1</v>
      </c>
      <c r="E21" s="4">
        <v>0</v>
      </c>
      <c r="F21" s="5">
        <v>0</v>
      </c>
      <c r="J21" s="12"/>
    </row>
    <row r="22" spans="2:18" x14ac:dyDescent="0.25">
      <c r="C22" s="12" t="s">
        <v>42</v>
      </c>
      <c r="D22" s="6">
        <v>0</v>
      </c>
      <c r="E22" s="1">
        <v>1</v>
      </c>
      <c r="F22" s="7">
        <v>0</v>
      </c>
    </row>
    <row r="23" spans="2:18" x14ac:dyDescent="0.25">
      <c r="D23" s="8">
        <v>0</v>
      </c>
      <c r="E23" s="2">
        <v>0</v>
      </c>
      <c r="F23" s="9">
        <v>1</v>
      </c>
    </row>
    <row r="24" spans="2:18" x14ac:dyDescent="0.25">
      <c r="F24" t="s">
        <v>13</v>
      </c>
    </row>
    <row r="26" spans="2:18" x14ac:dyDescent="0.25">
      <c r="C26" s="31" t="s">
        <v>31</v>
      </c>
      <c r="D26" t="s">
        <v>131</v>
      </c>
    </row>
    <row r="28" spans="2:18" x14ac:dyDescent="0.25">
      <c r="B28" s="30" t="s">
        <v>44</v>
      </c>
    </row>
    <row r="29" spans="2:18" ht="17.25" x14ac:dyDescent="0.3">
      <c r="C29" s="12" t="s">
        <v>33</v>
      </c>
      <c r="D29">
        <v>210.8788366910176</v>
      </c>
      <c r="I29" s="12" t="s">
        <v>34</v>
      </c>
      <c r="J29">
        <v>963.95945547830013</v>
      </c>
      <c r="O29" s="12" t="s">
        <v>35</v>
      </c>
      <c r="P29">
        <v>2125.1617078306276</v>
      </c>
    </row>
    <row r="31" spans="2:18" x14ac:dyDescent="0.25">
      <c r="D31" s="55">
        <f t="array" ref="D31:F33">$D$16:$F$18-D$29*$D$21:$F$23</f>
        <v>389.12116330898243</v>
      </c>
      <c r="E31" s="56">
        <v>-600</v>
      </c>
      <c r="F31" s="42">
        <v>0</v>
      </c>
      <c r="J31" s="3">
        <f t="array" ref="J31:L33">$D$16:$F$18-J$29*$D$21:$F$23</f>
        <v>-363.95945547830013</v>
      </c>
      <c r="K31" s="4">
        <v>-600</v>
      </c>
      <c r="L31" s="5">
        <v>0</v>
      </c>
      <c r="P31" s="3">
        <f t="array" ref="P31:R33">$D$16:$F$18-P$29*$D$21:$F$23</f>
        <v>-1525.1617078306276</v>
      </c>
      <c r="Q31" s="4">
        <v>-600</v>
      </c>
      <c r="R31" s="5">
        <v>0</v>
      </c>
    </row>
    <row r="32" spans="2:18" x14ac:dyDescent="0.25">
      <c r="C32" s="13" t="s">
        <v>133</v>
      </c>
      <c r="D32" s="57">
        <v>-400</v>
      </c>
      <c r="E32" s="58">
        <v>989.12116330898243</v>
      </c>
      <c r="F32" s="43">
        <v>-800</v>
      </c>
      <c r="I32" s="13" t="s">
        <v>133</v>
      </c>
      <c r="J32" s="6">
        <v>-400</v>
      </c>
      <c r="K32" s="1">
        <v>236.04054452169987</v>
      </c>
      <c r="L32" s="7">
        <v>-800</v>
      </c>
      <c r="O32" s="13" t="s">
        <v>133</v>
      </c>
      <c r="P32" s="6">
        <v>-400</v>
      </c>
      <c r="Q32" s="1">
        <v>-925.16170783062762</v>
      </c>
      <c r="R32" s="7">
        <v>-800</v>
      </c>
    </row>
    <row r="33" spans="2:18" x14ac:dyDescent="0.25">
      <c r="D33" s="59">
        <v>0</v>
      </c>
      <c r="E33" s="60">
        <v>-600</v>
      </c>
      <c r="F33" s="44">
        <v>1289.1211633089824</v>
      </c>
      <c r="J33" s="8">
        <v>0</v>
      </c>
      <c r="K33" s="2">
        <v>-600</v>
      </c>
      <c r="L33" s="9">
        <v>536.04054452169987</v>
      </c>
      <c r="P33" s="8">
        <v>0</v>
      </c>
      <c r="Q33" s="2">
        <v>-600</v>
      </c>
      <c r="R33" s="9">
        <v>-625.16170783062762</v>
      </c>
    </row>
    <row r="34" spans="2:18" x14ac:dyDescent="0.25">
      <c r="F34" t="s">
        <v>13</v>
      </c>
      <c r="L34" t="s">
        <v>13</v>
      </c>
      <c r="R34" t="s">
        <v>13</v>
      </c>
    </row>
    <row r="36" spans="2:18" x14ac:dyDescent="0.25">
      <c r="C36" s="13" t="s">
        <v>132</v>
      </c>
      <c r="D36">
        <f>MDETERM(D$31:F$33)</f>
        <v>0</v>
      </c>
      <c r="E36" t="str">
        <f>IF(ABS(D36)&lt;D37,"OK", "NG")</f>
        <v>OK</v>
      </c>
      <c r="I36" s="13" t="s">
        <v>132</v>
      </c>
      <c r="J36">
        <f>MDETERM(J$31:L$33)</f>
        <v>0</v>
      </c>
      <c r="K36" t="str">
        <f>IF(ABS(J36)&lt;J37,"OK", "NG")</f>
        <v>OK</v>
      </c>
      <c r="O36" s="13" t="s">
        <v>132</v>
      </c>
      <c r="P36">
        <f>MDETERM(P$31:R$33)</f>
        <v>1.2154741455508E-4</v>
      </c>
      <c r="Q36" t="str">
        <f>IF(ABS(P36)&lt;P37,"OK", "NG")</f>
        <v>OK</v>
      </c>
    </row>
    <row r="37" spans="2:18" x14ac:dyDescent="0.25">
      <c r="C37" s="13" t="s">
        <v>32</v>
      </c>
      <c r="D37" s="21">
        <v>100</v>
      </c>
      <c r="I37" s="13" t="s">
        <v>32</v>
      </c>
      <c r="J37" s="21">
        <v>100</v>
      </c>
      <c r="O37" s="13" t="s">
        <v>32</v>
      </c>
      <c r="P37" s="21">
        <v>100</v>
      </c>
    </row>
    <row r="39" spans="2:18" x14ac:dyDescent="0.25">
      <c r="B39" s="30" t="s">
        <v>45</v>
      </c>
    </row>
    <row r="40" spans="2:18" x14ac:dyDescent="0.25">
      <c r="C40" s="31"/>
    </row>
    <row r="42" spans="2:18" ht="18.75" x14ac:dyDescent="0.35">
      <c r="C42" s="12" t="s">
        <v>38</v>
      </c>
      <c r="D42" s="3">
        <f t="array" ref="D42:E43">E$32:F$33</f>
        <v>989.12116330898243</v>
      </c>
      <c r="E42" s="5">
        <v>-800</v>
      </c>
      <c r="F42" s="1"/>
      <c r="I42" s="12" t="s">
        <v>38</v>
      </c>
      <c r="J42" s="3">
        <f t="array" ref="J42:K43">K$32:L$33</f>
        <v>236.04054452169987</v>
      </c>
      <c r="K42" s="5">
        <v>-800</v>
      </c>
      <c r="O42" s="12" t="s">
        <v>38</v>
      </c>
      <c r="P42" s="3">
        <f t="array" ref="P42:Q43">Q$32:R$33</f>
        <v>-925.16170783062762</v>
      </c>
      <c r="Q42" s="5">
        <v>-800</v>
      </c>
    </row>
    <row r="43" spans="2:18" x14ac:dyDescent="0.25">
      <c r="D43" s="8">
        <v>-600</v>
      </c>
      <c r="E43" s="9">
        <v>1289.1211633089824</v>
      </c>
      <c r="F43" s="1"/>
      <c r="J43" s="8">
        <v>-600</v>
      </c>
      <c r="K43" s="9">
        <v>536.04054452169987</v>
      </c>
      <c r="P43" s="8">
        <v>-600</v>
      </c>
      <c r="Q43" s="9">
        <v>-625.16170783062762</v>
      </c>
    </row>
    <row r="44" spans="2:18" x14ac:dyDescent="0.25">
      <c r="E44" t="s">
        <v>36</v>
      </c>
      <c r="F44" s="1"/>
      <c r="K44" t="s">
        <v>36</v>
      </c>
      <c r="Q44" t="s">
        <v>36</v>
      </c>
    </row>
    <row r="46" spans="2:18" ht="18.75" x14ac:dyDescent="0.35">
      <c r="C46" s="12" t="s">
        <v>39</v>
      </c>
      <c r="D46" s="14">
        <f t="array" ref="D46:D47">D$32:D$33</f>
        <v>-400</v>
      </c>
      <c r="I46" s="12" t="s">
        <v>39</v>
      </c>
      <c r="J46" s="14">
        <f t="array" ref="J46:J47">J$32:J$33</f>
        <v>-400</v>
      </c>
      <c r="O46" s="12" t="s">
        <v>39</v>
      </c>
      <c r="P46" s="14">
        <f t="array" ref="P46:P47">P$32:P$33</f>
        <v>-400</v>
      </c>
    </row>
    <row r="47" spans="2:18" x14ac:dyDescent="0.25">
      <c r="D47" s="16">
        <v>0</v>
      </c>
      <c r="J47" s="16">
        <v>0</v>
      </c>
      <c r="P47" s="16">
        <v>0</v>
      </c>
    </row>
    <row r="48" spans="2:18" x14ac:dyDescent="0.25">
      <c r="D48" t="s">
        <v>27</v>
      </c>
      <c r="J48" t="s">
        <v>27</v>
      </c>
      <c r="P48" t="s">
        <v>27</v>
      </c>
    </row>
    <row r="49" spans="2:17" x14ac:dyDescent="0.25">
      <c r="E49" s="95" t="s">
        <v>142</v>
      </c>
      <c r="K49" s="95" t="s">
        <v>142</v>
      </c>
      <c r="Q49" s="95" t="s">
        <v>142</v>
      </c>
    </row>
    <row r="50" spans="2:17" x14ac:dyDescent="0.25">
      <c r="D50" s="26">
        <v>1</v>
      </c>
      <c r="E50" s="24">
        <f t="array" ref="E50">SQRT(MMULT(TRANSPOSE(D50:D52),D50:D52))</f>
        <v>1.2295167317862656</v>
      </c>
      <c r="J50" s="26">
        <v>1</v>
      </c>
      <c r="K50" s="24">
        <f t="array" ref="K50">SQRT(MMULT(TRANSPOSE(J50:J52),J50:J52))</f>
        <v>1.3523952346450696</v>
      </c>
      <c r="P50" s="26">
        <v>1</v>
      </c>
      <c r="Q50" s="24">
        <f t="array" ref="Q50">SQRT(MMULT(TRANSPOSE(P50:P52),P50:P52))</f>
        <v>3.662406583871757</v>
      </c>
    </row>
    <row r="51" spans="2:17" ht="17.25" x14ac:dyDescent="0.3">
      <c r="C51" s="22" t="s">
        <v>37</v>
      </c>
      <c r="D51" s="26">
        <f t="array" ref="D51:D52">-MMULT(MINVERSE(D42:E43),D46:D47)</f>
        <v>0.64853527218163731</v>
      </c>
      <c r="I51" s="22" t="s">
        <v>37</v>
      </c>
      <c r="J51" s="26">
        <f t="array" ref="J51:J52">-MMULT(MINVERSE(J42:K43),J46:J47)</f>
        <v>-0.60659909246383348</v>
      </c>
      <c r="O51" s="22" t="s">
        <v>37</v>
      </c>
      <c r="P51" s="26">
        <f t="array" ref="P51:P52">-MMULT(MINVERSE(P42:Q43),P46:P47)</f>
        <v>-2.5419361797197721</v>
      </c>
    </row>
    <row r="52" spans="2:17" x14ac:dyDescent="0.25">
      <c r="D52" s="27">
        <v>0.30184995358401079</v>
      </c>
      <c r="J52" s="27">
        <v>-0.67897747511441531</v>
      </c>
      <c r="P52" s="27">
        <v>2.4396275215325072</v>
      </c>
    </row>
    <row r="53" spans="2:17" x14ac:dyDescent="0.25">
      <c r="F53" s="1"/>
    </row>
    <row r="54" spans="2:17" x14ac:dyDescent="0.25">
      <c r="D54" t="s">
        <v>46</v>
      </c>
      <c r="F54" s="1"/>
      <c r="J54" t="s">
        <v>46</v>
      </c>
      <c r="P54" t="s">
        <v>46</v>
      </c>
    </row>
    <row r="55" spans="2:17" ht="17.25" x14ac:dyDescent="0.25">
      <c r="D55" s="3" t="s">
        <v>47</v>
      </c>
      <c r="E55" s="45" t="s">
        <v>50</v>
      </c>
      <c r="J55" s="3" t="s">
        <v>47</v>
      </c>
      <c r="K55" s="45" t="s">
        <v>49</v>
      </c>
      <c r="P55" s="3" t="s">
        <v>47</v>
      </c>
      <c r="Q55" s="45" t="s">
        <v>51</v>
      </c>
    </row>
    <row r="56" spans="2:17" x14ac:dyDescent="0.25">
      <c r="D56" s="6">
        <f>0</f>
        <v>0</v>
      </c>
      <c r="E56" s="7">
        <v>0</v>
      </c>
      <c r="J56" s="6">
        <f>0</f>
        <v>0</v>
      </c>
      <c r="K56" s="7">
        <v>0</v>
      </c>
      <c r="P56" s="6">
        <f>0</f>
        <v>0</v>
      </c>
      <c r="Q56" s="7">
        <v>0</v>
      </c>
    </row>
    <row r="57" spans="2:17" x14ac:dyDescent="0.25">
      <c r="D57" s="28">
        <f>D52</f>
        <v>0.30184995358401079</v>
      </c>
      <c r="E57" s="7">
        <v>1</v>
      </c>
      <c r="J57" s="28">
        <f>J52</f>
        <v>-0.67897747511441531</v>
      </c>
      <c r="K57" s="7">
        <v>1</v>
      </c>
      <c r="P57" s="28">
        <f>P52</f>
        <v>2.4396275215325072</v>
      </c>
      <c r="Q57" s="7">
        <v>1</v>
      </c>
    </row>
    <row r="58" spans="2:17" x14ac:dyDescent="0.25">
      <c r="D58" s="28">
        <f>D51</f>
        <v>0.64853527218163731</v>
      </c>
      <c r="E58" s="7">
        <v>2</v>
      </c>
      <c r="J58" s="28">
        <f>J51</f>
        <v>-0.60659909246383348</v>
      </c>
      <c r="K58" s="7">
        <v>2</v>
      </c>
      <c r="P58" s="28">
        <f>P51</f>
        <v>-2.5419361797197721</v>
      </c>
      <c r="Q58" s="7">
        <v>2</v>
      </c>
    </row>
    <row r="59" spans="2:17" x14ac:dyDescent="0.25">
      <c r="D59" s="29">
        <f>D50</f>
        <v>1</v>
      </c>
      <c r="E59" s="9">
        <v>3</v>
      </c>
      <c r="J59" s="29">
        <f>J50</f>
        <v>1</v>
      </c>
      <c r="K59" s="9">
        <v>3</v>
      </c>
      <c r="P59" s="29">
        <f>P50</f>
        <v>1</v>
      </c>
      <c r="Q59" s="9">
        <v>3</v>
      </c>
    </row>
    <row r="62" spans="2:17" x14ac:dyDescent="0.25">
      <c r="B62" s="30" t="s">
        <v>61</v>
      </c>
    </row>
    <row r="63" spans="2:17" x14ac:dyDescent="0.25">
      <c r="B63" t="s">
        <v>139</v>
      </c>
    </row>
    <row r="65" spans="3:11" ht="17.25" x14ac:dyDescent="0.25">
      <c r="C65" s="13"/>
      <c r="D65" s="46" t="s">
        <v>50</v>
      </c>
      <c r="E65" s="46" t="s">
        <v>49</v>
      </c>
      <c r="F65" s="46" t="s">
        <v>51</v>
      </c>
    </row>
    <row r="66" spans="3:11" x14ac:dyDescent="0.25">
      <c r="D66" s="26">
        <f t="array" ref="D66:D68">D50:D52</f>
        <v>1</v>
      </c>
      <c r="E66" s="26">
        <f t="array" ref="E66:E68">J50:J52</f>
        <v>1</v>
      </c>
      <c r="F66" s="38">
        <f t="array" ref="F66:F68">P50:P52</f>
        <v>1</v>
      </c>
    </row>
    <row r="67" spans="3:11" x14ac:dyDescent="0.25">
      <c r="C67" s="22" t="s">
        <v>48</v>
      </c>
      <c r="D67" s="39">
        <v>0.64853527218163731</v>
      </c>
      <c r="E67" s="39">
        <v>-0.60659909246383348</v>
      </c>
      <c r="F67" s="40">
        <v>-2.5419361797197721</v>
      </c>
    </row>
    <row r="68" spans="3:11" x14ac:dyDescent="0.25">
      <c r="D68" s="27">
        <v>0.30184995358401079</v>
      </c>
      <c r="E68" s="27">
        <v>-0.67897747511441531</v>
      </c>
      <c r="F68" s="41">
        <v>2.4396275215325072</v>
      </c>
      <c r="I68" s="52">
        <f t="array" ref="I68:K70">MMULT(TRANSPOSE(D66:F68),D66:F68)</f>
        <v>1.5117113937423798</v>
      </c>
      <c r="J68" s="53">
        <v>0.40164977311595851</v>
      </c>
      <c r="K68" s="38">
        <v>8.7866181953948685E-2</v>
      </c>
    </row>
    <row r="69" spans="3:11" ht="18" x14ac:dyDescent="0.25">
      <c r="H69" s="22" t="s">
        <v>67</v>
      </c>
      <c r="I69" s="28">
        <v>0.40164977311595851</v>
      </c>
      <c r="J69" s="25">
        <v>1.8289728706906929</v>
      </c>
      <c r="K69" s="40">
        <v>0.88548404492921717</v>
      </c>
    </row>
    <row r="70" spans="3:11" x14ac:dyDescent="0.25">
      <c r="D70" s="47">
        <f t="array" ref="D70:F72">MINVERSE(D66:F68)</f>
        <v>0.55153432253195767</v>
      </c>
      <c r="E70" s="48">
        <v>0.53653419297109195</v>
      </c>
      <c r="F70" s="33">
        <v>0.33296121931258782</v>
      </c>
      <c r="I70" s="29">
        <v>8.7866181953948685E-2</v>
      </c>
      <c r="J70" s="54">
        <v>0.88548404492921717</v>
      </c>
      <c r="K70" s="41">
        <v>13.413221985587192</v>
      </c>
    </row>
    <row r="71" spans="3:11" ht="18" x14ac:dyDescent="0.25">
      <c r="C71" s="22" t="s">
        <v>52</v>
      </c>
      <c r="D71" s="49">
        <v>0.40420951682735168</v>
      </c>
      <c r="E71" s="23">
        <v>-0.36778968910912979</v>
      </c>
      <c r="F71" s="35">
        <v>-0.54889831430518721</v>
      </c>
      <c r="I71" s="86" t="s">
        <v>145</v>
      </c>
    </row>
    <row r="72" spans="3:11" x14ac:dyDescent="0.25">
      <c r="D72" s="50">
        <v>4.4256160640690712E-2</v>
      </c>
      <c r="E72" s="51">
        <v>-0.16874450386196213</v>
      </c>
      <c r="F72" s="37">
        <v>0.21593709499259939</v>
      </c>
      <c r="I72" s="86" t="s">
        <v>144</v>
      </c>
    </row>
    <row r="75" spans="3:11" x14ac:dyDescent="0.25">
      <c r="D75" s="55">
        <f t="array" ref="D75:F77">MMULT(MMULT(D70:F72,$D$16:$F$18),D66:F68)</f>
        <v>210.87883669101763</v>
      </c>
      <c r="E75" s="56">
        <v>-2.8421709430404007E-14</v>
      </c>
      <c r="F75" s="42">
        <v>6.7993255470355507E-10</v>
      </c>
      <c r="I75" s="55">
        <f>$D$29</f>
        <v>210.8788366910176</v>
      </c>
      <c r="J75" s="56">
        <v>0</v>
      </c>
      <c r="K75" s="42">
        <v>0</v>
      </c>
    </row>
    <row r="76" spans="3:11" ht="18" x14ac:dyDescent="0.25">
      <c r="C76" s="22" t="s">
        <v>134</v>
      </c>
      <c r="D76" s="57">
        <v>5.6843418860808015E-14</v>
      </c>
      <c r="E76" s="58">
        <v>963.95945547830024</v>
      </c>
      <c r="F76" s="43">
        <v>5.0158632802776992E-10</v>
      </c>
      <c r="G76" s="61"/>
      <c r="H76" s="62" t="s">
        <v>63</v>
      </c>
      <c r="I76" s="57">
        <v>0</v>
      </c>
      <c r="J76" s="58">
        <f>$J$29</f>
        <v>963.95945547830013</v>
      </c>
      <c r="K76" s="43">
        <v>0</v>
      </c>
    </row>
    <row r="77" spans="3:11" x14ac:dyDescent="0.25">
      <c r="D77" s="59">
        <v>-2.8421709430404007E-14</v>
      </c>
      <c r="E77" s="60">
        <v>0</v>
      </c>
      <c r="F77" s="44">
        <v>2125.1617078306817</v>
      </c>
      <c r="I77" s="59">
        <v>0</v>
      </c>
      <c r="J77" s="60">
        <v>0</v>
      </c>
      <c r="K77" s="44">
        <f>$P$29</f>
        <v>2125.1617078306276</v>
      </c>
    </row>
    <row r="79" spans="3:11" x14ac:dyDescent="0.25">
      <c r="D79" s="63">
        <f t="array" ref="D79:F81">MMULT(MMULT(D66:F68,D75:F77),D70:F72)</f>
        <v>600.00000000000011</v>
      </c>
      <c r="E79" s="64">
        <v>-600</v>
      </c>
      <c r="F79" s="65">
        <v>-1.1368683772161603E-13</v>
      </c>
      <c r="I79" s="3">
        <f t="array" ref="I79:K81">$D$16:$F$18</f>
        <v>600</v>
      </c>
      <c r="J79" s="4">
        <v>-600</v>
      </c>
      <c r="K79" s="5">
        <v>0</v>
      </c>
    </row>
    <row r="80" spans="3:11" ht="18" x14ac:dyDescent="0.25">
      <c r="C80" s="22" t="s">
        <v>54</v>
      </c>
      <c r="D80" s="66">
        <v>-400</v>
      </c>
      <c r="E80" s="67">
        <v>1200.0000000000005</v>
      </c>
      <c r="F80" s="68">
        <v>-800.00000000000023</v>
      </c>
      <c r="H80" s="13" t="s">
        <v>135</v>
      </c>
      <c r="I80" s="6">
        <v>-400</v>
      </c>
      <c r="J80" s="1">
        <v>1200</v>
      </c>
      <c r="K80" s="7">
        <v>-800</v>
      </c>
    </row>
    <row r="81" spans="2:12" x14ac:dyDescent="0.25">
      <c r="D81" s="69">
        <v>-2.2737367544323206E-13</v>
      </c>
      <c r="E81" s="70">
        <v>-599.99999999999932</v>
      </c>
      <c r="F81" s="71">
        <v>1499.9999999999993</v>
      </c>
      <c r="I81" s="8">
        <v>0</v>
      </c>
      <c r="J81" s="2">
        <v>-600</v>
      </c>
      <c r="K81" s="9">
        <v>1500</v>
      </c>
    </row>
    <row r="84" spans="2:12" x14ac:dyDescent="0.25">
      <c r="D84" t="s">
        <v>143</v>
      </c>
    </row>
    <row r="85" spans="2:12" x14ac:dyDescent="0.25">
      <c r="D85" s="52">
        <f t="array" ref="D85:F87">MMULT(MMULT(TRANSPOSE(D66:F68),$D$6:$F$8),D66:F68)</f>
        <v>1.8131237878529047</v>
      </c>
      <c r="E85" s="53">
        <v>1.6653345369377348E-16</v>
      </c>
      <c r="F85" s="38">
        <v>-6.4548366651706601E-13</v>
      </c>
    </row>
    <row r="86" spans="2:12" ht="18" x14ac:dyDescent="0.25">
      <c r="C86" s="22" t="s">
        <v>55</v>
      </c>
      <c r="D86" s="28">
        <v>1.6653345369377348E-16</v>
      </c>
      <c r="E86" s="25">
        <v>2.4739645118924125</v>
      </c>
      <c r="F86" s="40">
        <v>-1.0644818360106001E-12</v>
      </c>
    </row>
    <row r="87" spans="2:12" x14ac:dyDescent="0.25">
      <c r="D87" s="29">
        <v>-6.4548366651706601E-13</v>
      </c>
      <c r="E87" s="54">
        <v>-1.0644818360106001E-12</v>
      </c>
      <c r="F87" s="41">
        <v>22.595724200290213</v>
      </c>
      <c r="H87" t="s">
        <v>59</v>
      </c>
      <c r="I87" s="3">
        <f>D90/D85</f>
        <v>210.87883669101757</v>
      </c>
      <c r="J87" s="4"/>
      <c r="K87" s="5"/>
      <c r="L87" s="75" t="s">
        <v>64</v>
      </c>
    </row>
    <row r="88" spans="2:12" ht="18.75" thickBot="1" x14ac:dyDescent="0.3">
      <c r="D88" s="86" t="s">
        <v>147</v>
      </c>
      <c r="H88" s="73" t="s">
        <v>58</v>
      </c>
      <c r="I88" s="6"/>
      <c r="J88" s="1">
        <f>E91/E86</f>
        <v>963.95945547830024</v>
      </c>
      <c r="K88" s="7"/>
    </row>
    <row r="89" spans="2:12" ht="18.75" thickTop="1" x14ac:dyDescent="0.25">
      <c r="D89" s="86" t="s">
        <v>154</v>
      </c>
      <c r="H89" s="74" t="s">
        <v>57</v>
      </c>
      <c r="I89" s="8"/>
      <c r="J89" s="2"/>
      <c r="K89" s="9">
        <f>F92/F87</f>
        <v>2125.1617078306817</v>
      </c>
    </row>
    <row r="90" spans="2:12" x14ac:dyDescent="0.25">
      <c r="D90" s="55">
        <f t="array" ref="D90:F92">MMULT(MMULT(TRANSPOSE(D66:F68),$D$11:$F$13),D66:F68)</f>
        <v>382.34943515923186</v>
      </c>
      <c r="E90" s="56">
        <v>1.7053025658242404E-13</v>
      </c>
      <c r="F90" s="42">
        <v>-1.361399881716352E-10</v>
      </c>
    </row>
    <row r="91" spans="2:12" ht="18" x14ac:dyDescent="0.25">
      <c r="C91" s="22" t="s">
        <v>56</v>
      </c>
      <c r="D91" s="57">
        <v>0</v>
      </c>
      <c r="E91" s="58">
        <v>2384.8014837564488</v>
      </c>
      <c r="F91" s="43">
        <v>-1.026819518301636E-9</v>
      </c>
    </row>
    <row r="92" spans="2:12" x14ac:dyDescent="0.25">
      <c r="D92" s="59">
        <v>-1.3596945791505277E-10</v>
      </c>
      <c r="E92" s="60">
        <v>-1.0259100235998631E-9</v>
      </c>
      <c r="F92" s="44">
        <v>48019.567831159817</v>
      </c>
    </row>
    <row r="93" spans="2:12" x14ac:dyDescent="0.25">
      <c r="D93" s="86" t="s">
        <v>146</v>
      </c>
    </row>
    <row r="95" spans="2:12" x14ac:dyDescent="0.25">
      <c r="B95" s="30" t="s">
        <v>60</v>
      </c>
    </row>
    <row r="96" spans="2:12" x14ac:dyDescent="0.25">
      <c r="B96" t="s">
        <v>138</v>
      </c>
    </row>
    <row r="97" spans="2:11" x14ac:dyDescent="0.25">
      <c r="B97" s="30"/>
    </row>
    <row r="98" spans="2:11" ht="17.25" x14ac:dyDescent="0.25">
      <c r="D98" s="72" t="s">
        <v>50</v>
      </c>
      <c r="E98" s="95" t="s">
        <v>142</v>
      </c>
      <c r="F98" s="72"/>
      <c r="G98" s="72" t="s">
        <v>49</v>
      </c>
      <c r="H98" s="95" t="s">
        <v>142</v>
      </c>
      <c r="I98" s="1"/>
      <c r="J98" s="72" t="s">
        <v>51</v>
      </c>
      <c r="K98" s="95" t="s">
        <v>142</v>
      </c>
    </row>
    <row r="99" spans="2:11" x14ac:dyDescent="0.25">
      <c r="D99" s="32">
        <f t="array" ref="D99:D101">D50:D52*(1/E50)</f>
        <v>0.81332768733222582</v>
      </c>
      <c r="E99" s="24">
        <f t="array" ref="E99">SQRT(MMULT(TRANSPOSE(D99:D101),D99:D101))</f>
        <v>1</v>
      </c>
      <c r="G99" s="32">
        <f t="array" ref="G99:G101">J50:J52*(1/K50)</f>
        <v>0.7394288107370075</v>
      </c>
      <c r="H99" s="24">
        <f t="array" ref="H99">SQRT(MMULT(TRANSPOSE(G99:G101),G99:G101))</f>
        <v>1</v>
      </c>
      <c r="J99" s="32">
        <f t="array" ref="J99:J101">P50:P52*(1/Q50)</f>
        <v>0.27304450696537302</v>
      </c>
      <c r="K99" s="24">
        <f t="array" ref="K99">SQRT(MMULT(TRANSPOSE(J99:J101),J99:J101))</f>
        <v>1</v>
      </c>
    </row>
    <row r="100" spans="2:11" x14ac:dyDescent="0.25">
      <c r="D100" s="34">
        <v>0.5274716930768667</v>
      </c>
      <c r="G100" s="34">
        <v>-0.44853684553468043</v>
      </c>
      <c r="J100" s="34">
        <v>-0.69406171092902902</v>
      </c>
    </row>
    <row r="101" spans="2:11" x14ac:dyDescent="0.25">
      <c r="D101" s="36">
        <v>0.24550292466982321</v>
      </c>
      <c r="G101" s="36">
        <v>-0.50205550694106826</v>
      </c>
      <c r="J101" s="36">
        <v>0.66612689379599843</v>
      </c>
    </row>
    <row r="104" spans="2:11" ht="17.25" x14ac:dyDescent="0.25">
      <c r="C104" s="13"/>
      <c r="D104" s="46" t="s">
        <v>50</v>
      </c>
      <c r="E104" s="46" t="s">
        <v>49</v>
      </c>
      <c r="F104" s="46" t="s">
        <v>51</v>
      </c>
    </row>
    <row r="105" spans="2:11" x14ac:dyDescent="0.25">
      <c r="D105" s="26">
        <f t="array" ref="D105:D107">D99:D101</f>
        <v>0.81332768733222582</v>
      </c>
      <c r="E105" s="26">
        <f t="array" ref="E105:E107">G99:G101</f>
        <v>0.7394288107370075</v>
      </c>
      <c r="F105" s="38">
        <f t="array" ref="F105:F107">J99:J101</f>
        <v>0.27304450696537302</v>
      </c>
    </row>
    <row r="106" spans="2:11" x14ac:dyDescent="0.25">
      <c r="C106" s="22" t="s">
        <v>48</v>
      </c>
      <c r="D106" s="39">
        <v>0.5274716930768667</v>
      </c>
      <c r="E106" s="39">
        <v>-0.44853684553468043</v>
      </c>
      <c r="F106" s="40">
        <v>-0.69406171092902902</v>
      </c>
    </row>
    <row r="107" spans="2:11" x14ac:dyDescent="0.25">
      <c r="D107" s="27">
        <v>0.24550292466982321</v>
      </c>
      <c r="E107" s="27">
        <v>-0.50205550694106826</v>
      </c>
      <c r="F107" s="41">
        <v>0.66612689379599843</v>
      </c>
      <c r="I107" s="52">
        <f t="array" ref="I107:K109">MMULT(TRANSPOSE(D105:F107),D105:F107)</f>
        <v>1.0000000000000002</v>
      </c>
      <c r="J107" s="53">
        <v>0.24155133996139055</v>
      </c>
      <c r="K107" s="38">
        <v>1.9512852253495222E-2</v>
      </c>
    </row>
    <row r="108" spans="2:11" ht="18" x14ac:dyDescent="0.25">
      <c r="H108" s="22" t="s">
        <v>67</v>
      </c>
      <c r="I108" s="28">
        <v>0.24155133996139055</v>
      </c>
      <c r="J108" s="25">
        <v>1</v>
      </c>
      <c r="K108" s="40">
        <v>0.17877655013835908</v>
      </c>
    </row>
    <row r="109" spans="2:11" x14ac:dyDescent="0.25">
      <c r="D109" s="47">
        <f t="array" ref="D109:F111">MINVERSE(D105:F107)</f>
        <v>0.67812067770744466</v>
      </c>
      <c r="E109" s="48">
        <v>0.65967776743339823</v>
      </c>
      <c r="F109" s="33">
        <v>0.40938139018078312</v>
      </c>
      <c r="I109" s="29">
        <v>1.9512852253495222E-2</v>
      </c>
      <c r="J109" s="54">
        <v>0.17877655013835908</v>
      </c>
      <c r="K109" s="41">
        <v>1</v>
      </c>
    </row>
    <row r="110" spans="2:11" ht="18" x14ac:dyDescent="0.25">
      <c r="C110" s="22" t="s">
        <v>52</v>
      </c>
      <c r="D110" s="49">
        <v>0.54665102435549651</v>
      </c>
      <c r="E110" s="23">
        <v>-0.49739702290277849</v>
      </c>
      <c r="F110" s="35">
        <v>-0.74232746457104692</v>
      </c>
      <c r="I110" s="86" t="s">
        <v>145</v>
      </c>
    </row>
    <row r="111" spans="2:11" x14ac:dyDescent="0.25">
      <c r="D111" s="50">
        <v>0.16208405410735185</v>
      </c>
      <c r="E111" s="51">
        <v>-0.61801098193622339</v>
      </c>
      <c r="F111" s="37">
        <v>0.79084943840303701</v>
      </c>
      <c r="I111" s="86" t="s">
        <v>144</v>
      </c>
    </row>
    <row r="114" spans="3:12" x14ac:dyDescent="0.25">
      <c r="D114" s="55">
        <f t="array" ref="D114:F116">MMULT(MMULT(D109:F111,$D$16:$F$18),D105:F107)</f>
        <v>210.87883669101757</v>
      </c>
      <c r="E114" s="56">
        <v>3.5527136788005009E-14</v>
      </c>
      <c r="F114" s="42">
        <v>2.2893686946190428E-10</v>
      </c>
      <c r="I114" s="55">
        <f>$D$29</f>
        <v>210.8788366910176</v>
      </c>
      <c r="J114" s="56">
        <v>0</v>
      </c>
      <c r="K114" s="42">
        <v>0</v>
      </c>
    </row>
    <row r="115" spans="3:12" ht="18" x14ac:dyDescent="0.25">
      <c r="C115" s="22" t="s">
        <v>134</v>
      </c>
      <c r="D115" s="57">
        <v>0</v>
      </c>
      <c r="E115" s="58">
        <v>963.95945547830001</v>
      </c>
      <c r="F115" s="43">
        <v>1.8445689420332201E-10</v>
      </c>
      <c r="G115" s="61"/>
      <c r="H115" s="62" t="s">
        <v>63</v>
      </c>
      <c r="I115" s="57">
        <v>0</v>
      </c>
      <c r="J115" s="58">
        <f>$J$29</f>
        <v>963.95945547830013</v>
      </c>
      <c r="K115" s="43">
        <v>0</v>
      </c>
    </row>
    <row r="116" spans="3:12" x14ac:dyDescent="0.25">
      <c r="D116" s="59">
        <v>-5.6843418860808015E-14</v>
      </c>
      <c r="E116" s="60">
        <v>0</v>
      </c>
      <c r="F116" s="44">
        <v>2125.1617078306826</v>
      </c>
      <c r="I116" s="59">
        <v>0</v>
      </c>
      <c r="J116" s="60">
        <v>0</v>
      </c>
      <c r="K116" s="44">
        <f>$P$29</f>
        <v>2125.1617078306276</v>
      </c>
    </row>
    <row r="118" spans="3:12" x14ac:dyDescent="0.25">
      <c r="D118" s="63">
        <f t="array" ref="D118:F120">MMULT(MMULT(D105:F107,D114:F116),D109:F111)</f>
        <v>600.00000000000011</v>
      </c>
      <c r="E118" s="64">
        <v>-600.00000000000023</v>
      </c>
      <c r="F118" s="65">
        <v>1.1368683772161603E-13</v>
      </c>
      <c r="I118" s="3">
        <f t="array" ref="I118:K120">$D$16:$F$18</f>
        <v>600</v>
      </c>
      <c r="J118" s="4">
        <v>-600</v>
      </c>
      <c r="K118" s="5">
        <v>0</v>
      </c>
    </row>
    <row r="119" spans="3:12" ht="18" x14ac:dyDescent="0.25">
      <c r="C119" s="22" t="s">
        <v>54</v>
      </c>
      <c r="D119" s="66">
        <v>-400</v>
      </c>
      <c r="E119" s="67">
        <v>1200</v>
      </c>
      <c r="F119" s="68">
        <v>-800</v>
      </c>
      <c r="H119" s="13" t="s">
        <v>135</v>
      </c>
      <c r="I119" s="6">
        <v>-400</v>
      </c>
      <c r="J119" s="1">
        <v>1200</v>
      </c>
      <c r="K119" s="7">
        <v>-800</v>
      </c>
    </row>
    <row r="120" spans="3:12" x14ac:dyDescent="0.25">
      <c r="D120" s="69">
        <v>1.4210854715202004E-13</v>
      </c>
      <c r="E120" s="70">
        <v>-600.00000000000034</v>
      </c>
      <c r="F120" s="71">
        <v>1500</v>
      </c>
      <c r="I120" s="8">
        <v>0</v>
      </c>
      <c r="J120" s="2">
        <v>-600</v>
      </c>
      <c r="K120" s="9">
        <v>1500</v>
      </c>
    </row>
    <row r="123" spans="3:12" x14ac:dyDescent="0.25">
      <c r="D123" t="s">
        <v>143</v>
      </c>
    </row>
    <row r="124" spans="3:12" x14ac:dyDescent="0.25">
      <c r="D124" s="52">
        <f t="array" ref="D124:F126">MMULT(MMULT(TRANSPOSE(D105:F107),$D$6:$F$8),D105:F107)</f>
        <v>1.199384879520125</v>
      </c>
      <c r="E124" s="53">
        <v>1.6653345369377348E-16</v>
      </c>
      <c r="F124" s="38">
        <v>-1.4332979247910771E-13</v>
      </c>
    </row>
    <row r="125" spans="3:12" ht="18" x14ac:dyDescent="0.25">
      <c r="C125" s="22" t="s">
        <v>55</v>
      </c>
      <c r="D125" s="28">
        <v>1.1102230246251565E-16</v>
      </c>
      <c r="E125" s="25">
        <v>1.352652382950954</v>
      </c>
      <c r="F125" s="40">
        <v>-2.1505019986989282E-13</v>
      </c>
    </row>
    <row r="126" spans="3:12" x14ac:dyDescent="0.25">
      <c r="D126" s="29">
        <v>-1.4332979247910771E-13</v>
      </c>
      <c r="E126" s="54">
        <v>-2.1505019986989282E-13</v>
      </c>
      <c r="F126" s="41">
        <v>1.6845858679271708</v>
      </c>
      <c r="H126" t="s">
        <v>59</v>
      </c>
      <c r="I126" s="3">
        <f>D129/D124</f>
        <v>210.87883669101765</v>
      </c>
      <c r="J126" s="4"/>
      <c r="K126" s="5"/>
      <c r="L126" s="75" t="s">
        <v>64</v>
      </c>
    </row>
    <row r="127" spans="3:12" ht="18.75" thickBot="1" x14ac:dyDescent="0.3">
      <c r="D127" s="86" t="s">
        <v>147</v>
      </c>
      <c r="H127" s="73" t="s">
        <v>58</v>
      </c>
      <c r="I127" s="6"/>
      <c r="J127" s="1">
        <f>E130/E125</f>
        <v>963.95945547830001</v>
      </c>
      <c r="K127" s="7"/>
    </row>
    <row r="128" spans="3:12" ht="18.75" thickTop="1" x14ac:dyDescent="0.25">
      <c r="D128" s="86" t="s">
        <v>154</v>
      </c>
      <c r="H128" s="74" t="s">
        <v>57</v>
      </c>
      <c r="I128" s="8"/>
      <c r="J128" s="2"/>
      <c r="K128" s="9">
        <f>F131/F126</f>
        <v>2125.1617078306826</v>
      </c>
    </row>
    <row r="129" spans="2:10" x14ac:dyDescent="0.25">
      <c r="D129" s="55">
        <f t="array" ref="D129:F131">MMULT(MMULT(TRANSPOSE(D105:F107),$D$11:$F$13),D105:F107)</f>
        <v>252.92488813800031</v>
      </c>
      <c r="E129" s="56">
        <v>2.1316282072803006E-14</v>
      </c>
      <c r="F129" s="42">
        <v>-3.0254909688665066E-11</v>
      </c>
    </row>
    <row r="130" spans="2:10" ht="18" x14ac:dyDescent="0.25">
      <c r="C130" s="22" t="s">
        <v>56</v>
      </c>
      <c r="D130" s="57">
        <v>1.1368683772161603E-13</v>
      </c>
      <c r="E130" s="58">
        <v>1303.9020545208266</v>
      </c>
      <c r="F130" s="43">
        <v>-2.0759216567967087E-10</v>
      </c>
    </row>
    <row r="131" spans="2:10" x14ac:dyDescent="0.25">
      <c r="D131" s="59">
        <v>-3.0013325158506632E-11</v>
      </c>
      <c r="E131" s="60">
        <v>-2.0759216567967087E-10</v>
      </c>
      <c r="F131" s="44">
        <v>3580.0173800715388</v>
      </c>
    </row>
    <row r="132" spans="2:10" x14ac:dyDescent="0.25">
      <c r="D132" s="86" t="s">
        <v>146</v>
      </c>
    </row>
    <row r="133" spans="2:10" x14ac:dyDescent="0.25">
      <c r="D133" s="86"/>
    </row>
    <row r="134" spans="2:10" x14ac:dyDescent="0.25">
      <c r="C134" s="30" t="s">
        <v>157</v>
      </c>
    </row>
    <row r="136" spans="2:10" ht="18.75" x14ac:dyDescent="0.3">
      <c r="C136" s="22" t="s">
        <v>158</v>
      </c>
      <c r="D136" s="97">
        <f t="array" ref="D136">MMULT(MMULT(TRANSPOSE(D$99:D$101),$D$6:$F$8), D$99:D$101)</f>
        <v>1.199384879520125</v>
      </c>
      <c r="F136" s="22" t="s">
        <v>159</v>
      </c>
      <c r="G136" s="97">
        <f t="array" ref="G136">MMULT(MMULT(TRANSPOSE(G$99:G$101),$D$6:$F$8), G$99:G$101)</f>
        <v>1.352652382950954</v>
      </c>
      <c r="I136" s="22" t="s">
        <v>160</v>
      </c>
      <c r="J136" s="97">
        <f t="array" ref="J136">MMULT(MMULT(TRANSPOSE(J$99:J$101),$D$6:$F$8), J$99:J$101)</f>
        <v>1.6845858679271708</v>
      </c>
    </row>
    <row r="138" spans="2:10" ht="18.75" x14ac:dyDescent="0.3">
      <c r="C138" s="22" t="s">
        <v>161</v>
      </c>
      <c r="D138" s="98">
        <f t="array" ref="D138">MMULT(MMULT(TRANSPOSE(D$99:D$101),$D$11:$F$13), D$99:D$101)</f>
        <v>252.92488813800031</v>
      </c>
      <c r="F138" s="22" t="s">
        <v>162</v>
      </c>
      <c r="G138" s="98">
        <f t="array" ref="G138">MMULT(MMULT(TRANSPOSE(G$99:G$101),$D$11:$F$13), G$99:G$101)</f>
        <v>1303.9020545208266</v>
      </c>
      <c r="I138" s="22" t="s">
        <v>163</v>
      </c>
      <c r="J138" s="98">
        <f t="array" ref="J138">MMULT(MMULT(TRANSPOSE(J$99:J$101),$D$11:$F$13), J$99:J$101)</f>
        <v>3580.0173800715388</v>
      </c>
    </row>
    <row r="139" spans="2:10" x14ac:dyDescent="0.25">
      <c r="D139" s="86"/>
    </row>
    <row r="141" spans="2:10" x14ac:dyDescent="0.25">
      <c r="B141" s="30" t="s">
        <v>60</v>
      </c>
    </row>
    <row r="142" spans="2:10" x14ac:dyDescent="0.25">
      <c r="B142" s="77" t="s">
        <v>140</v>
      </c>
    </row>
    <row r="143" spans="2:10" ht="18.75" x14ac:dyDescent="0.25">
      <c r="B143" s="77" t="s">
        <v>148</v>
      </c>
    </row>
    <row r="144" spans="2:10" x14ac:dyDescent="0.25">
      <c r="B144" s="77" t="s">
        <v>141</v>
      </c>
    </row>
    <row r="145" spans="2:11" x14ac:dyDescent="0.25">
      <c r="B145" s="77"/>
    </row>
    <row r="146" spans="2:11" ht="17.25" x14ac:dyDescent="0.25">
      <c r="D146" s="72" t="s">
        <v>50</v>
      </c>
      <c r="E146" s="95" t="s">
        <v>142</v>
      </c>
      <c r="F146" s="72"/>
      <c r="G146" s="72" t="s">
        <v>49</v>
      </c>
      <c r="H146" s="95" t="s">
        <v>142</v>
      </c>
      <c r="I146" s="1"/>
      <c r="J146" s="72" t="s">
        <v>51</v>
      </c>
      <c r="K146" s="95" t="s">
        <v>142</v>
      </c>
    </row>
    <row r="147" spans="2:11" x14ac:dyDescent="0.25">
      <c r="D147" s="32">
        <f t="array" ref="D147:D149">D99:D101*(1/SQRT(D124))</f>
        <v>0.74265356831563256</v>
      </c>
      <c r="E147" s="24">
        <f t="array" ref="E147">SQRT(MMULT(TRANSPOSE(D147:D149),D147:D149))</f>
        <v>0.91310498816484464</v>
      </c>
      <c r="G147" s="32">
        <f t="array" ref="G147:G149">G99:G101*(1/SQRT(E125))</f>
        <v>0.63577473748752611</v>
      </c>
      <c r="H147" s="24">
        <f t="array" ref="H147">SQRT(MMULT(TRANSPOSE(G147:G149),G147:G149))</f>
        <v>0.85981872528585035</v>
      </c>
      <c r="J147" s="32">
        <f t="array" ref="J147:J149">J99:J101*(1/SQRT(F126))</f>
        <v>0.21037148247957921</v>
      </c>
      <c r="K147" s="24">
        <f t="array" ref="K147">SQRT(MMULT(TRANSPOSE(J147:J149),J147:J149))</f>
        <v>0.77046590249207292</v>
      </c>
    </row>
    <row r="148" spans="2:11" x14ac:dyDescent="0.25">
      <c r="D148" s="34">
        <v>0.48163703406424291</v>
      </c>
      <c r="G148" s="34">
        <v>-0.38566037877136528</v>
      </c>
      <c r="J148" s="34">
        <v>-0.53475088249612657</v>
      </c>
    </row>
    <row r="149" spans="2:11" x14ac:dyDescent="0.25">
      <c r="D149" s="36">
        <v>0.22416994512507366</v>
      </c>
      <c r="G149" s="36">
        <v>-0.4316767260008107</v>
      </c>
      <c r="J149" s="36">
        <v>0.51322805840277519</v>
      </c>
    </row>
    <row r="152" spans="2:11" ht="17.25" x14ac:dyDescent="0.25">
      <c r="C152" s="13"/>
      <c r="D152" s="46" t="s">
        <v>50</v>
      </c>
      <c r="E152" s="46" t="s">
        <v>49</v>
      </c>
      <c r="F152" s="46" t="s">
        <v>51</v>
      </c>
    </row>
    <row r="153" spans="2:11" x14ac:dyDescent="0.25">
      <c r="D153" s="26">
        <f t="array" ref="D153:D155">D147:D149</f>
        <v>0.74265356831563256</v>
      </c>
      <c r="E153" s="26">
        <f t="array" ref="E153:E155">G147:G149</f>
        <v>0.63577473748752611</v>
      </c>
      <c r="F153" s="38">
        <f t="array" ref="F153:F155">J147:J149</f>
        <v>0.21037148247957921</v>
      </c>
    </row>
    <row r="154" spans="2:11" x14ac:dyDescent="0.25">
      <c r="C154" s="22" t="s">
        <v>48</v>
      </c>
      <c r="D154" s="39">
        <v>0.48163703406424291</v>
      </c>
      <c r="E154" s="39">
        <v>-0.38566037877136528</v>
      </c>
      <c r="F154" s="40">
        <v>-0.53475088249612657</v>
      </c>
    </row>
    <row r="155" spans="2:11" x14ac:dyDescent="0.25">
      <c r="D155" s="27">
        <v>0.22416994512507366</v>
      </c>
      <c r="E155" s="27">
        <v>-0.4316767260008107</v>
      </c>
      <c r="F155" s="41">
        <v>0.51322805840277519</v>
      </c>
      <c r="I155" s="52">
        <f t="array" ref="I155:K157">MMULT(TRANSPOSE(D153:F155),D153:F155)</f>
        <v>0.83376071941152108</v>
      </c>
      <c r="J155" s="53">
        <v>0.18964310847313981</v>
      </c>
      <c r="K155" s="38">
        <v>1.3727608815436415E-2</v>
      </c>
    </row>
    <row r="156" spans="2:11" ht="18" x14ac:dyDescent="0.25">
      <c r="H156" s="22" t="s">
        <v>67</v>
      </c>
      <c r="I156" s="28">
        <v>0.18964310847313981</v>
      </c>
      <c r="J156" s="25">
        <v>0.73928824035218466</v>
      </c>
      <c r="K156" s="40">
        <v>0.11843249399703137</v>
      </c>
    </row>
    <row r="157" spans="2:11" x14ac:dyDescent="0.25">
      <c r="D157" s="47">
        <f t="array" ref="D157:F159">MINVERSE(D153:F155)</f>
        <v>0.74265356831565377</v>
      </c>
      <c r="E157" s="48">
        <v>0.72245555109628357</v>
      </c>
      <c r="F157" s="33">
        <v>0.44833989025025095</v>
      </c>
      <c r="I157" s="29">
        <v>1.3727608815436415E-2</v>
      </c>
      <c r="J157" s="54">
        <v>0.11843249399703137</v>
      </c>
      <c r="K157" s="41">
        <v>0.59361770690292448</v>
      </c>
    </row>
    <row r="158" spans="2:11" ht="18" x14ac:dyDescent="0.25">
      <c r="C158" s="22" t="s">
        <v>52</v>
      </c>
      <c r="D158" s="49">
        <v>0.63577473748755586</v>
      </c>
      <c r="E158" s="23">
        <v>-0.57849056815716238</v>
      </c>
      <c r="F158" s="35">
        <v>-0.86335345200147506</v>
      </c>
      <c r="I158" s="86" t="s">
        <v>145</v>
      </c>
    </row>
    <row r="159" spans="2:11" x14ac:dyDescent="0.25">
      <c r="D159" s="50">
        <v>0.21037148247974469</v>
      </c>
      <c r="E159" s="51">
        <v>-0.80212632374419934</v>
      </c>
      <c r="F159" s="37">
        <v>1.0264561168054727</v>
      </c>
      <c r="I159" s="86" t="s">
        <v>144</v>
      </c>
    </row>
    <row r="162" spans="3:12" x14ac:dyDescent="0.25">
      <c r="D162" s="55">
        <f t="array" ref="D162:F164">MMULT(MMULT(D157:F159,$D$16:$F$18),D153:F155)</f>
        <v>210.8788366910176</v>
      </c>
      <c r="E162" s="56">
        <v>7.1054273576010019E-15</v>
      </c>
      <c r="F162" s="42">
        <v>1.9301893416923122E-10</v>
      </c>
      <c r="I162" s="55">
        <f>$D$29</f>
        <v>210.8788366910176</v>
      </c>
      <c r="J162" s="56">
        <v>0</v>
      </c>
      <c r="K162" s="42">
        <v>0</v>
      </c>
    </row>
    <row r="163" spans="3:12" ht="18" x14ac:dyDescent="0.25">
      <c r="C163" s="22" t="s">
        <v>134</v>
      </c>
      <c r="D163" s="57">
        <v>1.1368683772161603E-13</v>
      </c>
      <c r="E163" s="58">
        <v>963.95945547830013</v>
      </c>
      <c r="F163" s="43">
        <v>1.6547119230381213E-10</v>
      </c>
      <c r="G163" s="61"/>
      <c r="H163" s="62" t="s">
        <v>63</v>
      </c>
      <c r="I163" s="57">
        <v>0</v>
      </c>
      <c r="J163" s="58">
        <f>$J$29</f>
        <v>963.95945547830013</v>
      </c>
      <c r="K163" s="43">
        <v>0</v>
      </c>
    </row>
    <row r="164" spans="3:12" x14ac:dyDescent="0.25">
      <c r="D164" s="59">
        <v>5.6843418860808015E-14</v>
      </c>
      <c r="E164" s="60">
        <v>0</v>
      </c>
      <c r="F164" s="44">
        <v>2125.1617078306822</v>
      </c>
      <c r="I164" s="59">
        <v>0</v>
      </c>
      <c r="J164" s="60">
        <v>0</v>
      </c>
      <c r="K164" s="44">
        <f>$P$29</f>
        <v>2125.1617078306276</v>
      </c>
    </row>
    <row r="166" spans="3:12" x14ac:dyDescent="0.25">
      <c r="D166" s="63">
        <f t="array" ref="D166:F168">MMULT(MMULT(D153:F155,D162:F164),D157:F159)</f>
        <v>600.00000000000011</v>
      </c>
      <c r="E166" s="64">
        <v>-600</v>
      </c>
      <c r="F166" s="65">
        <v>1.1368683772161603E-13</v>
      </c>
      <c r="I166" s="3">
        <f t="array" ref="I166:K168">$D$16:$F$18</f>
        <v>600</v>
      </c>
      <c r="J166" s="4">
        <v>-600</v>
      </c>
      <c r="K166" s="5">
        <v>0</v>
      </c>
    </row>
    <row r="167" spans="3:12" ht="18" x14ac:dyDescent="0.25">
      <c r="C167" s="22" t="s">
        <v>54</v>
      </c>
      <c r="D167" s="66">
        <v>-400</v>
      </c>
      <c r="E167" s="67">
        <v>1199.9999999999998</v>
      </c>
      <c r="F167" s="68">
        <v>-800.00000000000011</v>
      </c>
      <c r="H167" s="13" t="s">
        <v>135</v>
      </c>
      <c r="I167" s="6">
        <v>-400</v>
      </c>
      <c r="J167" s="1">
        <v>1200</v>
      </c>
      <c r="K167" s="7">
        <v>-800</v>
      </c>
    </row>
    <row r="168" spans="3:12" x14ac:dyDescent="0.25">
      <c r="D168" s="69">
        <v>2.8421709430404007E-14</v>
      </c>
      <c r="E168" s="70">
        <v>-599.99999999999966</v>
      </c>
      <c r="F168" s="71">
        <v>1500</v>
      </c>
      <c r="I168" s="8">
        <v>0</v>
      </c>
      <c r="J168" s="2">
        <v>-600</v>
      </c>
      <c r="K168" s="9">
        <v>1500</v>
      </c>
    </row>
    <row r="171" spans="3:12" x14ac:dyDescent="0.25">
      <c r="D171" t="s">
        <v>143</v>
      </c>
    </row>
    <row r="172" spans="3:12" x14ac:dyDescent="0.25">
      <c r="D172" s="52">
        <f t="array" ref="D172:F174">MMULT(MMULT(TRANSPOSE(D153:F155),$D$6:$F$8),D153:F155)</f>
        <v>1</v>
      </c>
      <c r="E172" s="53">
        <v>1.6653345369377348E-16</v>
      </c>
      <c r="F172" s="38">
        <v>-1.0083600621157984E-13</v>
      </c>
    </row>
    <row r="173" spans="3:12" ht="18" x14ac:dyDescent="0.25">
      <c r="C173" s="22" t="s">
        <v>55</v>
      </c>
      <c r="D173" s="28">
        <v>1.6653345369377348E-16</v>
      </c>
      <c r="E173" s="25">
        <v>1.0000000000000002</v>
      </c>
      <c r="F173" s="40">
        <v>-1.425526363618701E-13</v>
      </c>
    </row>
    <row r="174" spans="3:12" x14ac:dyDescent="0.25">
      <c r="D174" s="29">
        <v>-1.0078049506034858E-13</v>
      </c>
      <c r="E174" s="54">
        <v>-1.425526363618701E-13</v>
      </c>
      <c r="F174" s="41">
        <v>1</v>
      </c>
      <c r="H174" t="s">
        <v>59</v>
      </c>
      <c r="I174" s="3">
        <f>D177/D172</f>
        <v>210.87883669101754</v>
      </c>
      <c r="J174" s="4"/>
      <c r="K174" s="5"/>
      <c r="L174" s="75" t="s">
        <v>64</v>
      </c>
    </row>
    <row r="175" spans="3:12" ht="18.75" thickBot="1" x14ac:dyDescent="0.3">
      <c r="D175" s="86" t="s">
        <v>156</v>
      </c>
      <c r="H175" s="73" t="s">
        <v>58</v>
      </c>
      <c r="I175" s="6"/>
      <c r="J175" s="1">
        <f>E178/E173</f>
        <v>963.95945547830013</v>
      </c>
      <c r="K175" s="7"/>
    </row>
    <row r="176" spans="3:12" ht="18.75" thickTop="1" x14ac:dyDescent="0.25">
      <c r="D176" s="86" t="s">
        <v>155</v>
      </c>
      <c r="H176" s="74" t="s">
        <v>57</v>
      </c>
      <c r="I176" s="8"/>
      <c r="J176" s="2"/>
      <c r="K176" s="9">
        <f>F179/F174</f>
        <v>2125.1617078306826</v>
      </c>
    </row>
    <row r="177" spans="3:10" x14ac:dyDescent="0.25">
      <c r="D177" s="55">
        <f t="array" ref="D177:F179">MMULT(MMULT(TRANSPOSE(D153:F155),$D$11:$F$13),D153:F155)</f>
        <v>210.87883669101754</v>
      </c>
      <c r="E177" s="56">
        <v>7.815970093361102E-14</v>
      </c>
      <c r="F177" s="42">
        <v>-2.1309176645445405E-11</v>
      </c>
    </row>
    <row r="178" spans="3:10" ht="18" x14ac:dyDescent="0.25">
      <c r="C178" s="22" t="s">
        <v>56</v>
      </c>
      <c r="D178" s="57">
        <v>8.5265128291212022E-14</v>
      </c>
      <c r="E178" s="58">
        <v>963.95945547830036</v>
      </c>
      <c r="F178" s="43">
        <v>-1.3750423022429459E-10</v>
      </c>
    </row>
    <row r="179" spans="3:10" x14ac:dyDescent="0.25">
      <c r="D179" s="59">
        <v>-2.1259438653942198E-11</v>
      </c>
      <c r="E179" s="60">
        <v>-1.3744738680543378E-10</v>
      </c>
      <c r="F179" s="44">
        <v>2125.1617078306826</v>
      </c>
    </row>
    <row r="180" spans="3:10" x14ac:dyDescent="0.25">
      <c r="D180" s="86" t="s">
        <v>146</v>
      </c>
    </row>
    <row r="183" spans="3:10" x14ac:dyDescent="0.25">
      <c r="C183" s="30" t="s">
        <v>157</v>
      </c>
    </row>
    <row r="185" spans="3:10" ht="18.75" x14ac:dyDescent="0.3">
      <c r="C185" s="22" t="s">
        <v>158</v>
      </c>
      <c r="D185" s="96">
        <f t="array" ref="D185">MMULT(MMULT(TRANSPOSE(D$147:D$149),$D$6:$F$8), D$147:D$149)</f>
        <v>1</v>
      </c>
      <c r="F185" s="22" t="s">
        <v>159</v>
      </c>
      <c r="G185" s="96">
        <f t="array" ref="G185">MMULT(MMULT(TRANSPOSE(G$147:G$149),$D$6:$F$8), G$147:G$149)</f>
        <v>1.0000000000000002</v>
      </c>
      <c r="I185" s="22" t="s">
        <v>160</v>
      </c>
      <c r="J185" s="96">
        <f t="array" ref="J185">MMULT(MMULT(TRANSPOSE(J$147:J$149),$D$6:$F$8), J$147:J$149)</f>
        <v>1</v>
      </c>
    </row>
    <row r="187" spans="3:10" ht="18.75" x14ac:dyDescent="0.3">
      <c r="C187" s="22" t="s">
        <v>161</v>
      </c>
      <c r="D187" s="98">
        <f t="array" ref="D187">MMULT(MMULT(TRANSPOSE(D$147:D$149),$D$11:$F$13), D$147:D$149)</f>
        <v>210.87883669101754</v>
      </c>
      <c r="F187" s="22" t="s">
        <v>162</v>
      </c>
      <c r="G187" s="98">
        <f t="array" ref="G187">MMULT(MMULT(TRANSPOSE(G$147:G$149),$D$11:$F$13), G$147:G$149)</f>
        <v>963.95945547830036</v>
      </c>
      <c r="I187" s="22" t="s">
        <v>163</v>
      </c>
      <c r="J187" s="98">
        <f t="array" ref="J187">MMULT(MMULT(TRANSPOSE(J$147:J$149),$D$11:$F$13), J$147:J$149)</f>
        <v>2125.1617078306826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Matrislerin Tanıtılması</vt:lpstr>
      <vt:lpstr>Baz Vektörleri</vt:lpstr>
      <vt:lpstr>2a. Standart Özdeğer Problemi</vt:lpstr>
      <vt:lpstr>2b. Standart Özdeğer Problemi</vt:lpstr>
      <vt:lpstr>3. Genelleştirilmiş Özdeğer P.</vt:lpstr>
      <vt:lpstr>Amatrisi</vt:lpstr>
      <vt:lpstr>Bmatrisi</vt:lpstr>
      <vt:lpstr>Cmatrisi</vt:lpstr>
      <vt:lpstr>Dmatrisi</vt:lpstr>
      <vt:lpstr>Fmatrisi</vt:lpstr>
      <vt:lpstr>v_1</vt:lpstr>
      <vt:lpstr>v_2</vt:lpstr>
    </vt:vector>
  </TitlesOfParts>
  <Company>ITU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Baris Erkus</dc:creator>
  <cp:lastModifiedBy>Baris Erkus</cp:lastModifiedBy>
  <dcterms:created xsi:type="dcterms:W3CDTF">2016-10-15T02:43:14Z</dcterms:created>
  <dcterms:modified xsi:type="dcterms:W3CDTF">2018-04-12T22:56:25Z</dcterms:modified>
</cp:coreProperties>
</file>